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showInkAnnotation="0" defaultThemeVersion="124226"/>
  <mc:AlternateContent xmlns:mc="http://schemas.openxmlformats.org/markup-compatibility/2006">
    <mc:Choice Requires="x15">
      <x15ac:absPath xmlns:x15ac="http://schemas.microsoft.com/office/spreadsheetml/2010/11/ac" url="C:\Users\ccumming\Desktop\Laptop Data\New folder\"/>
    </mc:Choice>
  </mc:AlternateContent>
  <xr:revisionPtr revIDLastSave="0" documentId="8_{AE666B0B-9A8D-4CA5-BB41-AC614DD9076B}" xr6:coauthVersionLast="45" xr6:coauthVersionMax="45" xr10:uidLastSave="{00000000-0000-0000-0000-000000000000}"/>
  <bookViews>
    <workbookView xWindow="-110" yWindow="-110" windowWidth="19420" windowHeight="10460" tabRatio="714" firstSheet="4" activeTab="9" xr2:uid="{00000000-000D-0000-FFFF-FFFF00000000}"/>
  </bookViews>
  <sheets>
    <sheet name="Enrollment Trends" sheetId="11" r:id="rId1"/>
    <sheet name="Sheet1" sheetId="16" r:id="rId2"/>
    <sheet name="Sheet2" sheetId="17" r:id="rId3"/>
    <sheet name="Sheet3" sheetId="18" r:id="rId4"/>
    <sheet name="Academic &amp; FinAid Data" sheetId="1" r:id="rId5"/>
    <sheet name="Financial Trends" sheetId="12" r:id="rId6"/>
    <sheet name="Auxiliary &amp; StudentAct" sheetId="8" r:id="rId7"/>
    <sheet name="Employee Data" sheetId="13" r:id="rId8"/>
    <sheet name="Research Activity " sheetId="9" state="hidden" r:id="rId9"/>
    <sheet name="FY21 New Funds" sheetId="4" r:id="rId10"/>
  </sheets>
  <definedNames>
    <definedName name="_xlnm.Print_Area" localSheetId="4">'Academic &amp; FinAid Data'!$A$1:$E$40</definedName>
    <definedName name="_xlnm.Print_Area" localSheetId="7">'Employee Data'!$A$1:$G$38</definedName>
    <definedName name="_xlnm.Print_Area" localSheetId="0">'Enrollment Trends'!$A$1:$G$39</definedName>
    <definedName name="_xlnm.Print_Area" localSheetId="5">'Financial Trends'!$A$1:$G$80</definedName>
    <definedName name="_xlnm.Print_Area" localSheetId="8">'Research Activity '!$A$1:$G$32</definedName>
    <definedName name="_xlnm.Print_Titles" localSheetId="4">'Academic &amp; FinAid Data'!$1:$4</definedName>
    <definedName name="_xlnm.Print_Titles" localSheetId="7">'Employee Data'!$1:$4</definedName>
    <definedName name="_xlnm.Print_Titles" localSheetId="0">'Enrollment Trends'!$1:$4</definedName>
    <definedName name="_xlnm.Print_Titles" localSheetId="5">'Financial Trends'!$1:$4</definedName>
    <definedName name="Z_7EBEC4A1_7860_4B15_928B_78DDE884C503_.wvu.PrintArea" localSheetId="4" hidden="1">'Academic &amp; FinAid Data'!$A$1:$E$28</definedName>
    <definedName name="Z_7EBEC4A1_7860_4B15_928B_78DDE884C503_.wvu.PrintArea" localSheetId="7" hidden="1">'Employee Data'!$A$1:$G$14</definedName>
    <definedName name="Z_7EBEC4A1_7860_4B15_928B_78DDE884C503_.wvu.PrintArea" localSheetId="0" hidden="1">'Enrollment Trends'!$A$1:$G$23</definedName>
    <definedName name="Z_7EBEC4A1_7860_4B15_928B_78DDE884C503_.wvu.PrintArea" localSheetId="5" hidden="1">'Financial Trends'!$A$1:$G$80</definedName>
    <definedName name="Z_7EBEC4A1_7860_4B15_928B_78DDE884C503_.wvu.PrintTitles" localSheetId="4" hidden="1">'Academic &amp; FinAid Data'!$1:$4</definedName>
    <definedName name="Z_7EBEC4A1_7860_4B15_928B_78DDE884C503_.wvu.PrintTitles" localSheetId="7" hidden="1">'Employee Data'!$1:$4</definedName>
    <definedName name="Z_7EBEC4A1_7860_4B15_928B_78DDE884C503_.wvu.PrintTitles" localSheetId="0" hidden="1">'Enrollment Trends'!$1:$4</definedName>
    <definedName name="Z_7EBEC4A1_7860_4B15_928B_78DDE884C503_.wvu.PrintTitles" localSheetId="5" hidden="1">'Financial Trends'!$1:$4</definedName>
  </definedNames>
  <calcPr calcId="191029"/>
  <customWorkbookViews>
    <customWorkbookView name="Jason A. Matt - Personal View" guid="{7EBEC4A1-7860-4B15-928B-78DDE884C503}" mergeInterval="0" personalView="1" maximized="1" xWindow="-1928" yWindow="-8" windowWidth="1936" windowHeight="1066" tabRatio="93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12" l="1"/>
  <c r="F28" i="13" l="1"/>
  <c r="G28" i="13"/>
  <c r="F38" i="13" l="1"/>
  <c r="F37" i="13"/>
  <c r="F35" i="13"/>
  <c r="F34" i="13"/>
  <c r="F32" i="13"/>
  <c r="F31" i="13"/>
  <c r="F29" i="13"/>
  <c r="F26" i="13"/>
  <c r="F25" i="13"/>
  <c r="F23" i="13"/>
  <c r="F22" i="13"/>
  <c r="F20" i="13"/>
  <c r="F19" i="13"/>
  <c r="K29" i="8" l="1"/>
  <c r="J29" i="8"/>
  <c r="H29" i="8"/>
  <c r="F29" i="8"/>
  <c r="E29" i="8"/>
  <c r="D29" i="8"/>
  <c r="C29" i="8"/>
  <c r="G28" i="8"/>
  <c r="I28" i="8" s="1"/>
  <c r="G27" i="8"/>
  <c r="I27" i="8" s="1"/>
  <c r="G26" i="8"/>
  <c r="I26" i="8" s="1"/>
  <c r="G25" i="8"/>
  <c r="I25" i="8" s="1"/>
  <c r="G24" i="8"/>
  <c r="I24" i="8" s="1"/>
  <c r="K20" i="8"/>
  <c r="J20" i="8"/>
  <c r="H20" i="8"/>
  <c r="F20" i="8"/>
  <c r="E20" i="8"/>
  <c r="D20" i="8"/>
  <c r="C20" i="8"/>
  <c r="G19" i="8"/>
  <c r="I19" i="8" s="1"/>
  <c r="G18" i="8"/>
  <c r="I18" i="8" s="1"/>
  <c r="G17" i="8"/>
  <c r="I17" i="8" s="1"/>
  <c r="I16" i="8"/>
  <c r="G15" i="8"/>
  <c r="I15" i="8" s="1"/>
  <c r="G14" i="8"/>
  <c r="I14" i="8" s="1"/>
  <c r="G13" i="8"/>
  <c r="I13" i="8" s="1"/>
  <c r="G12" i="8"/>
  <c r="I12" i="8" s="1"/>
  <c r="G11" i="8"/>
  <c r="I11" i="8" s="1"/>
  <c r="G10" i="8"/>
  <c r="I10" i="8" s="1"/>
  <c r="I20" i="8" l="1"/>
  <c r="I29" i="8"/>
  <c r="G29" i="8"/>
  <c r="G20" i="8"/>
  <c r="B71" i="12"/>
  <c r="C71" i="12"/>
  <c r="B23" i="12" l="1"/>
  <c r="C23" i="12"/>
  <c r="D71" i="12" l="1"/>
  <c r="D37" i="11" l="1"/>
  <c r="B37" i="11"/>
  <c r="G52" i="12" l="1"/>
  <c r="F52" i="12"/>
  <c r="B3" i="13"/>
  <c r="G37" i="13"/>
  <c r="G34" i="13"/>
  <c r="G31" i="13"/>
  <c r="G25" i="13"/>
  <c r="G22" i="13"/>
  <c r="G19" i="13"/>
  <c r="B3" i="12" l="1"/>
  <c r="E16" i="12" l="1"/>
  <c r="D16" i="12"/>
  <c r="C16" i="12"/>
  <c r="B16" i="12"/>
  <c r="C20" i="12"/>
  <c r="D20" i="12"/>
  <c r="E20" i="12"/>
  <c r="B20" i="12"/>
  <c r="F14" i="12"/>
  <c r="G14" i="12"/>
  <c r="F15" i="12"/>
  <c r="G15" i="12"/>
  <c r="F18" i="12"/>
  <c r="G18" i="12"/>
  <c r="F19" i="12"/>
  <c r="G19" i="12"/>
  <c r="C11" i="11"/>
  <c r="D11" i="11"/>
  <c r="E11" i="11"/>
  <c r="C12" i="11"/>
  <c r="D12" i="11"/>
  <c r="E12" i="11"/>
  <c r="B12" i="11"/>
  <c r="B11" i="11"/>
  <c r="B3" i="1"/>
  <c r="F20" i="12" l="1"/>
  <c r="G20" i="12"/>
  <c r="F16" i="12"/>
  <c r="G16" i="12"/>
  <c r="G37" i="11" l="1"/>
  <c r="C37" i="11"/>
  <c r="G14" i="13"/>
  <c r="F14" i="13"/>
  <c r="G13" i="13"/>
  <c r="F13" i="13"/>
  <c r="E12" i="13"/>
  <c r="G11" i="13"/>
  <c r="F11" i="13"/>
  <c r="G10" i="13"/>
  <c r="F10" i="13"/>
  <c r="E9" i="13"/>
  <c r="G8" i="13"/>
  <c r="F8" i="13"/>
  <c r="G7" i="13"/>
  <c r="F7" i="13"/>
  <c r="G80" i="12"/>
  <c r="F80" i="12"/>
  <c r="D79" i="12"/>
  <c r="C79" i="12"/>
  <c r="B79" i="12"/>
  <c r="G78" i="12"/>
  <c r="F78" i="12"/>
  <c r="G77" i="12"/>
  <c r="F77" i="12"/>
  <c r="G76" i="12"/>
  <c r="F76" i="12"/>
  <c r="G54" i="12"/>
  <c r="F54" i="12"/>
  <c r="G51" i="12"/>
  <c r="F51" i="12"/>
  <c r="G50" i="12"/>
  <c r="F50" i="12"/>
  <c r="G49" i="12"/>
  <c r="F49" i="12"/>
  <c r="G48" i="12"/>
  <c r="F48" i="12"/>
  <c r="G47" i="12"/>
  <c r="F47" i="12"/>
  <c r="G46" i="12"/>
  <c r="F46" i="12"/>
  <c r="G45" i="12"/>
  <c r="F45" i="12"/>
  <c r="D41" i="12"/>
  <c r="G38" i="12" s="1"/>
  <c r="C41" i="12"/>
  <c r="F39" i="12" s="1"/>
  <c r="B41" i="12"/>
  <c r="D23" i="12"/>
  <c r="G10" i="12"/>
  <c r="F10" i="12"/>
  <c r="G9" i="12"/>
  <c r="F9" i="12"/>
  <c r="G8" i="12"/>
  <c r="F8" i="12"/>
  <c r="G7" i="12"/>
  <c r="F7" i="12"/>
  <c r="G10" i="11"/>
  <c r="F10" i="11"/>
  <c r="E10" i="11"/>
  <c r="D10" i="11"/>
  <c r="C10" i="11"/>
  <c r="G8" i="11"/>
  <c r="F8" i="11"/>
  <c r="E8" i="11"/>
  <c r="D8" i="11"/>
  <c r="C8" i="11"/>
  <c r="G79" i="12" l="1"/>
  <c r="E36" i="12"/>
  <c r="E32" i="12"/>
  <c r="G9" i="13"/>
  <c r="F33" i="12"/>
  <c r="E34" i="12"/>
  <c r="F34" i="12"/>
  <c r="F40" i="12"/>
  <c r="F9" i="13"/>
  <c r="G12" i="13"/>
  <c r="F36" i="12"/>
  <c r="F35" i="12"/>
  <c r="F37" i="12"/>
  <c r="F32" i="12"/>
  <c r="F38" i="12"/>
  <c r="E33" i="12"/>
  <c r="G33" i="12"/>
  <c r="G37" i="12"/>
  <c r="G34" i="12"/>
  <c r="F79" i="12"/>
  <c r="G40" i="12"/>
  <c r="G32" i="12"/>
  <c r="G35" i="12"/>
  <c r="G36" i="12"/>
  <c r="E39" i="12"/>
  <c r="E37" i="12"/>
  <c r="G39" i="12"/>
  <c r="F12" i="13"/>
  <c r="E40" i="12"/>
  <c r="E35" i="12"/>
  <c r="E38" i="12"/>
  <c r="E25" i="9" l="1"/>
  <c r="D25" i="9"/>
  <c r="C25" i="9"/>
  <c r="B25" i="9"/>
  <c r="G24" i="9"/>
  <c r="F24" i="9"/>
  <c r="G23" i="9"/>
  <c r="F23" i="9"/>
  <c r="G22" i="9"/>
  <c r="F22" i="9"/>
  <c r="G21" i="9"/>
  <c r="F21" i="9"/>
  <c r="G20" i="9"/>
  <c r="F20" i="9"/>
  <c r="E14" i="9"/>
  <c r="D14" i="9"/>
  <c r="C14" i="9"/>
  <c r="B14" i="9"/>
  <c r="G13" i="9"/>
  <c r="F13" i="9"/>
  <c r="G12" i="9"/>
  <c r="F12" i="9"/>
  <c r="G11" i="9"/>
  <c r="F11" i="9"/>
  <c r="G10" i="9"/>
  <c r="F10" i="9"/>
  <c r="G9" i="9"/>
  <c r="F9" i="9"/>
  <c r="B4" i="9"/>
  <c r="G25" i="9" l="1"/>
  <c r="G14" i="9"/>
  <c r="F25" i="9"/>
  <c r="F14" i="9"/>
  <c r="B5" i="8" l="1"/>
  <c r="C20" i="4" l="1"/>
  <c r="D20" i="4" l="1"/>
  <c r="B5" i="4" l="1"/>
</calcChain>
</file>

<file path=xl/sharedStrings.xml><?xml version="1.0" encoding="utf-8"?>
<sst xmlns="http://schemas.openxmlformats.org/spreadsheetml/2006/main" count="388" uniqueCount="277">
  <si>
    <t>FY 2021 Budget Hearing Data Sheet
Fall Enrollment</t>
  </si>
  <si>
    <t>Institution Name:</t>
  </si>
  <si>
    <t>Clayton State University</t>
  </si>
  <si>
    <t>Enrollment Trends</t>
  </si>
  <si>
    <t>Source:  University System of Georgia Fall Semester Enrollment Report: https://www.usg.edu/research/enrollment_reports/</t>
  </si>
  <si>
    <t>Fall 2016</t>
  </si>
  <si>
    <t>Fall 2017</t>
  </si>
  <si>
    <t>Fall 2018</t>
  </si>
  <si>
    <t>Fall 2019</t>
  </si>
  <si>
    <t>Fall 2020 (Projected)</t>
  </si>
  <si>
    <t>Fall 2021 (Projected)</t>
  </si>
  <si>
    <t>Headcount</t>
  </si>
  <si>
    <t>% Change in Headcount over prior Fall</t>
  </si>
  <si>
    <t>FTE</t>
  </si>
  <si>
    <t>% Change in FTE over prior Fall</t>
  </si>
  <si>
    <t>State funding per Student FTE</t>
  </si>
  <si>
    <t>E&amp;G funding per Student FTE</t>
  </si>
  <si>
    <t>Dually Enrolled Students</t>
  </si>
  <si>
    <r>
      <t xml:space="preserve">Undergraduate Headcount </t>
    </r>
    <r>
      <rPr>
        <b/>
        <sz val="11"/>
        <rFont val="Calibri"/>
        <family val="2"/>
        <scheme val="minor"/>
      </rPr>
      <t>(not including dual enrollment)</t>
    </r>
  </si>
  <si>
    <t>Graduate Headcount</t>
  </si>
  <si>
    <t> </t>
  </si>
  <si>
    <t>Entering Freshman Class</t>
  </si>
  <si>
    <t>Number of Out-of-State Students</t>
  </si>
  <si>
    <t>Number of Out-of-Country Students</t>
  </si>
  <si>
    <t># of Students taking one or more online courses but not enrolled 100% online</t>
  </si>
  <si>
    <t>Fall Enrollment by Campus/Site</t>
  </si>
  <si>
    <r>
      <t xml:space="preserve">Campus/Site 
</t>
    </r>
    <r>
      <rPr>
        <b/>
        <sz val="12"/>
        <rFont val="Calibri"/>
        <family val="2"/>
        <scheme val="minor"/>
      </rPr>
      <t xml:space="preserve">Source: FY20 Institution Budget Template Submission </t>
    </r>
    <r>
      <rPr>
        <b/>
        <sz val="12"/>
        <color rgb="FFFF0000"/>
        <rFont val="Calibri"/>
        <family val="2"/>
        <scheme val="minor"/>
      </rPr>
      <t xml:space="preserve">*Please add or delete as needed </t>
    </r>
  </si>
  <si>
    <t>100% Online*</t>
  </si>
  <si>
    <t>Main Campus</t>
  </si>
  <si>
    <t>Peachtree City-Fayette County</t>
  </si>
  <si>
    <t>Henry County</t>
  </si>
  <si>
    <t>Distance Learning(Online Only)</t>
  </si>
  <si>
    <t>eTuition (Online Only)</t>
  </si>
  <si>
    <t>Other USG Institution</t>
  </si>
  <si>
    <t>Cross-Registration</t>
  </si>
  <si>
    <t xml:space="preserve">                      -  </t>
  </si>
  <si>
    <t>eCore (Online Only)</t>
  </si>
  <si>
    <t>eMajor Consortium</t>
  </si>
  <si>
    <t xml:space="preserve">     Total</t>
  </si>
  <si>
    <t xml:space="preserve">Note: campus enrollment figures may be duplicated for students taking courses at multiple campuses. </t>
  </si>
  <si>
    <t>FY 2021 Budget Hearing Data Sheet</t>
  </si>
  <si>
    <t>Academics &amp; Student Success</t>
  </si>
  <si>
    <t>Source: FY20 Institution Budget Template Submission</t>
  </si>
  <si>
    <t>FY 2017</t>
  </si>
  <si>
    <t>FY 2018</t>
  </si>
  <si>
    <t>FY 2019</t>
  </si>
  <si>
    <r>
      <t>FY 2020 (</t>
    </r>
    <r>
      <rPr>
        <b/>
        <sz val="9"/>
        <rFont val="Calibri"/>
        <family val="2"/>
        <scheme val="minor"/>
      </rPr>
      <t>Projected)</t>
    </r>
  </si>
  <si>
    <t># of Degrees Awarded</t>
  </si>
  <si>
    <t># of Degrees Awarded Through Reverse Transfer</t>
  </si>
  <si>
    <t>Total # of Active Programs</t>
  </si>
  <si>
    <t>Number of Low Producing Programs</t>
  </si>
  <si>
    <r>
      <rPr>
        <i/>
        <sz val="12"/>
        <color theme="1"/>
        <rFont val="Calibri"/>
        <family val="2"/>
        <scheme val="minor"/>
      </rPr>
      <t>Provide Graduation and Retention Rates for the four most recent Cohorts available and</t>
    </r>
    <r>
      <rPr>
        <b/>
        <i/>
        <sz val="12"/>
        <color theme="1"/>
        <rFont val="Calibri"/>
        <family val="2"/>
        <scheme val="minor"/>
      </rPr>
      <t xml:space="preserve"> </t>
    </r>
    <r>
      <rPr>
        <b/>
        <i/>
        <u/>
        <sz val="12"/>
        <color theme="1"/>
        <rFont val="Calibri"/>
        <family val="2"/>
        <scheme val="minor"/>
      </rPr>
      <t>indicate the cohorts in the highlighted cells below.</t>
    </r>
  </si>
  <si>
    <t>Fall 2015</t>
  </si>
  <si>
    <r>
      <t xml:space="preserve">One-Year </t>
    </r>
    <r>
      <rPr>
        <u/>
        <sz val="12"/>
        <color theme="1"/>
        <rFont val="Calibri"/>
        <family val="2"/>
        <scheme val="minor"/>
      </rPr>
      <t>Retention Rates</t>
    </r>
    <r>
      <rPr>
        <sz val="12"/>
        <color theme="1"/>
        <rFont val="Calibri"/>
        <family val="2"/>
        <scheme val="minor"/>
      </rPr>
      <t xml:space="preserve">
for First-Time Full-Time Freshman</t>
    </r>
  </si>
  <si>
    <t>Fall 2009</t>
  </si>
  <si>
    <t>Fall 2010</t>
  </si>
  <si>
    <t>Fall 2011</t>
  </si>
  <si>
    <t>Fall 2012</t>
  </si>
  <si>
    <r>
      <t xml:space="preserve">Six-Year </t>
    </r>
    <r>
      <rPr>
        <u/>
        <sz val="12"/>
        <color theme="1"/>
        <rFont val="Calibri"/>
        <family val="2"/>
        <scheme val="minor"/>
      </rPr>
      <t>Graduation Rates</t>
    </r>
    <r>
      <rPr>
        <sz val="12"/>
        <color theme="1"/>
        <rFont val="Calibri"/>
        <family val="2"/>
        <scheme val="minor"/>
      </rPr>
      <t xml:space="preserve">
First-Time Full-Time Freshman</t>
    </r>
  </si>
  <si>
    <t>Financial Aid</t>
  </si>
  <si>
    <r>
      <t xml:space="preserve">FY 2020            </t>
    </r>
    <r>
      <rPr>
        <b/>
        <sz val="11"/>
        <rFont val="Calibri"/>
        <family val="2"/>
        <scheme val="minor"/>
      </rPr>
      <t xml:space="preserve"> (As of Fall 2019)</t>
    </r>
  </si>
  <si>
    <t>% of Undergraduates Receiving Pell</t>
  </si>
  <si>
    <t>Total $ Amount of Pell provided</t>
  </si>
  <si>
    <t>% of Undergraduates Receiving HOPE (including Zell)</t>
  </si>
  <si>
    <t>Total $ Amount of HOPE provided</t>
  </si>
  <si>
    <t>% of Students Receiving Federal Loans</t>
  </si>
  <si>
    <t>Federal Student Loan Default Rate</t>
  </si>
  <si>
    <t>Three-Year Cohort Year</t>
  </si>
  <si>
    <t>FY 2014</t>
  </si>
  <si>
    <t>FY 2015</t>
  </si>
  <si>
    <t>FY 2016</t>
  </si>
  <si>
    <t xml:space="preserve">Scholarships and Gap Funding </t>
  </si>
  <si>
    <t>Need-Based Scholarships</t>
  </si>
  <si>
    <t>Report any scholarship that has a "means test" component</t>
  </si>
  <si>
    <t>Merit-Based Scholarships</t>
  </si>
  <si>
    <t>Report scholarships solely based on merit</t>
  </si>
  <si>
    <t># of Students Purged for Non-Payment (Fall 2018)</t>
  </si>
  <si>
    <t># of Students Saved thru Gap Funding (Fall 2018)</t>
  </si>
  <si>
    <t xml:space="preserve">Report students that would have been purged </t>
  </si>
  <si>
    <t>$ Gap Funding Provided (Fall 2018)</t>
  </si>
  <si>
    <t>The amount may be a subset of the scholarship information provided above.</t>
  </si>
  <si>
    <t>$ Gap Funding Provided (Spring 2019)</t>
  </si>
  <si>
    <t xml:space="preserve">Provide any additional comments you deem appropriate relevant to the data presented above. </t>
  </si>
  <si>
    <t xml:space="preserve">Funding 
</t>
  </si>
  <si>
    <r>
      <t xml:space="preserve">Source: USG Budgetary System </t>
    </r>
    <r>
      <rPr>
        <b/>
        <sz val="10"/>
        <rFont val="Calibri"/>
        <family val="2"/>
        <scheme val="minor"/>
      </rPr>
      <t>https://www.usg.edu/budgets/login/,
FY20 Institution Budget Template Submission</t>
    </r>
  </si>
  <si>
    <r>
      <t xml:space="preserve">FY 2020 Budget
</t>
    </r>
    <r>
      <rPr>
        <i/>
        <sz val="10"/>
        <rFont val="Calibri"/>
        <family val="2"/>
        <scheme val="minor"/>
      </rPr>
      <t>as of Original.</t>
    </r>
  </si>
  <si>
    <t>Percent Change from FY17 to FY20</t>
  </si>
  <si>
    <t>Percent Change from FY19 to FY20</t>
  </si>
  <si>
    <t>State Appropriations</t>
  </si>
  <si>
    <t>Tuition Revenue</t>
  </si>
  <si>
    <t>Special Institutional Fee</t>
  </si>
  <si>
    <t>Sponsored Revenue</t>
  </si>
  <si>
    <t>Tuition Revenue Analysis (Fund 10500)</t>
  </si>
  <si>
    <t>FY 2020</t>
  </si>
  <si>
    <t>In-State Tuition Revenue</t>
  </si>
  <si>
    <t>Undergraduate</t>
  </si>
  <si>
    <t>Graduate</t>
  </si>
  <si>
    <t>Total In-State Tuition</t>
  </si>
  <si>
    <t>Out of-State Tuition Revenue</t>
  </si>
  <si>
    <t>Total Out-of-State Tuition</t>
  </si>
  <si>
    <t>Tuition Carry Forward</t>
  </si>
  <si>
    <t>Percent of Tuition Carried Forward</t>
  </si>
  <si>
    <t>e-Tuition Revenues (Differential only)</t>
  </si>
  <si>
    <t>FY 2020 Budget</t>
  </si>
  <si>
    <t>Expenditures</t>
  </si>
  <si>
    <t>Source:  Annual Financial Statements</t>
  </si>
  <si>
    <t>% of total expenditures</t>
  </si>
  <si>
    <t>Instruction</t>
  </si>
  <si>
    <t>Research</t>
  </si>
  <si>
    <t>Public Service</t>
  </si>
  <si>
    <t>Academic Support</t>
  </si>
  <si>
    <t>Student Services</t>
  </si>
  <si>
    <t>Institutional Support</t>
  </si>
  <si>
    <t>Plant Operations and Maintenance</t>
  </si>
  <si>
    <t>Scholarships and Fellowships</t>
  </si>
  <si>
    <t>Auxiliary Enterprises</t>
  </si>
  <si>
    <t>Total Operating Expenditures</t>
  </si>
  <si>
    <t>Financial Trends</t>
  </si>
  <si>
    <t>Percent Change from 6/30/17 to 6/30/19</t>
  </si>
  <si>
    <t>Percent Change from 6/30/18 to 6/30/19</t>
  </si>
  <si>
    <t>Cash and Equivalents</t>
  </si>
  <si>
    <t>S-T Investments</t>
  </si>
  <si>
    <t>Student Receivables</t>
  </si>
  <si>
    <t>Other Receivables</t>
  </si>
  <si>
    <t xml:space="preserve">Current Liabilities </t>
  </si>
  <si>
    <t>Lease Purchase Obligations (L-T)</t>
  </si>
  <si>
    <t>Net Assets - Unrestricted</t>
  </si>
  <si>
    <t>Net Assets - Unrestricted (w/o pension &amp; OPEB effect)</t>
  </si>
  <si>
    <t>Accounts Receivable Written Off (Approved by SAO)</t>
  </si>
  <si>
    <t>Financial Ratios (See Instructions Below)</t>
  </si>
  <si>
    <t>Primary Reserve Ratio</t>
  </si>
  <si>
    <t>Viability Ratio</t>
  </si>
  <si>
    <t>Return on Net Assets Ratio</t>
  </si>
  <si>
    <t>Current Ratio</t>
  </si>
  <si>
    <t>Cash Ratio</t>
  </si>
  <si>
    <t>Capital Lease Obligations</t>
  </si>
  <si>
    <t>Capital Liability Burden Ratio</t>
  </si>
  <si>
    <r>
      <rPr>
        <i/>
        <u/>
        <sz val="10"/>
        <rFont val="Calibri"/>
        <family val="2"/>
        <scheme val="minor"/>
      </rPr>
      <t>Capital Liability Burden Ratio</t>
    </r>
    <r>
      <rPr>
        <i/>
        <sz val="10"/>
        <rFont val="Calibri"/>
        <family val="2"/>
        <scheme val="minor"/>
      </rPr>
      <t xml:space="preserve"> = Annual lease payments (principal + interest) divided by total revenues defined as follows ( the denominator of the fraction, total revenues, should include operating revenues and non-operating revenues, excluding capital gifts and grants and special item transfers).  </t>
    </r>
  </si>
  <si>
    <t>Annual Capital Lease Payments</t>
  </si>
  <si>
    <t>Total Capital Lease Obligations</t>
  </si>
  <si>
    <t>Student Housing Occupancy Rates</t>
  </si>
  <si>
    <t>Capital Liability Per FTE</t>
  </si>
  <si>
    <t>Financial Trends - Auxiliary Operations</t>
  </si>
  <si>
    <t>Auxiliary Reserve Balance:</t>
  </si>
  <si>
    <t xml:space="preserve">     Unrestricted</t>
  </si>
  <si>
    <t xml:space="preserve">     Reserved for Encumbrances </t>
  </si>
  <si>
    <t xml:space="preserve">     R&amp;R Reserve</t>
  </si>
  <si>
    <t>Total Auxiliary Reserve Balance</t>
  </si>
  <si>
    <t>Total Auxiliaries Cash and Equivalents</t>
  </si>
  <si>
    <t>UNIVERSITY SYSTEM OF GEORGIA</t>
  </si>
  <si>
    <t>EXPLANATION OF FINANCIAL RATIOS</t>
  </si>
  <si>
    <r>
      <rPr>
        <b/>
        <i/>
        <sz val="11"/>
        <color indexed="8"/>
        <rFont val="Cambria"/>
        <family val="1"/>
        <scheme val="major"/>
      </rPr>
      <t xml:space="preserve">NOTE: </t>
    </r>
    <r>
      <rPr>
        <i/>
        <sz val="11"/>
        <color indexed="8"/>
        <rFont val="Cambria"/>
        <family val="1"/>
        <scheme val="major"/>
      </rPr>
      <t xml:space="preserve">  The information used to compute the ratios below should come from your Annual Financial Statements (AFR).</t>
    </r>
  </si>
  <si>
    <r>
      <t xml:space="preserve">Primary Reserve Ratio:  </t>
    </r>
    <r>
      <rPr>
        <sz val="11"/>
        <rFont val="Cambria"/>
        <family val="1"/>
        <scheme val="major"/>
      </rPr>
      <t>The primary reserve ratio measures whether resources are sufficient and flexible enough to support the</t>
    </r>
  </si>
  <si>
    <t>mission of the institution, by providing a snapshot indicating how long the institution could function using its expendable reserves</t>
  </si>
  <si>
    <t>without relying on additional net assets generated by operations.  It is calculated as follows:</t>
  </si>
  <si>
    <t>(Restricted Expendable Net Assets (non-capital) + Unrestricted Net Assets)/(Total Operating Expenses + Total Interest Expense)</t>
  </si>
  <si>
    <t>The higher the Primary Reserve Ratio, the greater the resource sufficiency and flexibility.</t>
  </si>
  <si>
    <r>
      <t xml:space="preserve">Viability Ratio:  </t>
    </r>
    <r>
      <rPr>
        <sz val="11"/>
        <color theme="1"/>
        <rFont val="Cambria"/>
        <family val="1"/>
        <scheme val="major"/>
      </rPr>
      <t>The viability ratio provides an indication whether resources are managed strategically to advance the mission of</t>
    </r>
  </si>
  <si>
    <t>the institution and determines the availability of expendable net assets to cover debt should the institution need to settle its</t>
  </si>
  <si>
    <t>obligations as of the balance sheet date.  It is calculated as follows:</t>
  </si>
  <si>
    <t>(Restricted Expendable Net Assets (non-capital) + Unrestricted Net Assets)/Long-term debt</t>
  </si>
  <si>
    <t>The higher the Viability Ratio, the greater the sufficiency of resources to cover long-term debt.</t>
  </si>
  <si>
    <r>
      <rPr>
        <b/>
        <sz val="11"/>
        <color indexed="8"/>
        <rFont val="Cambria"/>
        <family val="1"/>
        <scheme val="major"/>
      </rPr>
      <t xml:space="preserve">Return on Net Assets Ratio:  </t>
    </r>
    <r>
      <rPr>
        <sz val="11"/>
        <color theme="1"/>
        <rFont val="Cambria"/>
        <family val="1"/>
        <scheme val="major"/>
      </rPr>
      <t xml:space="preserve">The return on net assets ratio indicates whether asset performance and management support the </t>
    </r>
  </si>
  <si>
    <t>strategic direction of the institution and determines whether the institution is financially better off than in previous years by</t>
  </si>
  <si>
    <t>measuring total economic return.  It is calculated as follows:</t>
  </si>
  <si>
    <t>Increase in Net Position/Beginning Total Net Assets</t>
  </si>
  <si>
    <t>The higher the Return on Net Assets Ratio, the stronger the economic return in the current fiscal year.</t>
  </si>
  <si>
    <r>
      <rPr>
        <b/>
        <sz val="11"/>
        <rFont val="Cambria"/>
        <family val="1"/>
        <scheme val="major"/>
      </rPr>
      <t>Current Ratio:</t>
    </r>
    <r>
      <rPr>
        <sz val="11"/>
        <color theme="1"/>
        <rFont val="Cambria"/>
        <family val="1"/>
        <scheme val="major"/>
      </rPr>
      <t xml:space="preserve">  The Current Ratio is a liquidity ratio that provides information about an entity's ability to meet its short-term</t>
    </r>
  </si>
  <si>
    <t>financial obligations.  It is calculated as follows:</t>
  </si>
  <si>
    <t>Current Assets/Current Liabilities = Current Ratio</t>
  </si>
  <si>
    <t>The higher the Current Ratio, the greater the liquidity of the institution.</t>
  </si>
  <si>
    <r>
      <rPr>
        <b/>
        <sz val="11"/>
        <rFont val="Cambria"/>
        <family val="1"/>
        <scheme val="major"/>
      </rPr>
      <t>Cash Ratio:</t>
    </r>
    <r>
      <rPr>
        <sz val="11"/>
        <color theme="1"/>
        <rFont val="Cambria"/>
        <family val="1"/>
        <scheme val="major"/>
      </rPr>
      <t xml:space="preserve">  The Cash Ratio is a liquidity ratio that provides information about an entity's ability to meet its short-term</t>
    </r>
  </si>
  <si>
    <t>Cash and Cash Equivalents /Current Liabilities = Cash Ratio</t>
  </si>
  <si>
    <t>The higher the Cash Ratio, the greater the liquidity of the institution.</t>
  </si>
  <si>
    <t>Auxiliary Enterprises and Student Activity Reserve Balances</t>
  </si>
  <si>
    <t>Complete for all auxiliary enterprises including PPV activity (12XXX) and student activities (13000)</t>
  </si>
  <si>
    <t xml:space="preserve"> Information for Auxiliary Enterprises - For The Period Ended June 30, 2019 (Source AFR, include actuals, GAAP and Capital Ledgers)</t>
  </si>
  <si>
    <t>Auxiliary Enterprise</t>
  </si>
  <si>
    <t>Fund Code</t>
  </si>
  <si>
    <t>Total Revenue</t>
  </si>
  <si>
    <t>Total Expenditures, excluding depreciation and interest expense</t>
  </si>
  <si>
    <t>Depreciation</t>
  </si>
  <si>
    <t>Interest Expense</t>
  </si>
  <si>
    <t>Revenues net of Expenditures, Before Transfers</t>
  </si>
  <si>
    <t>Transfers In (Out)</t>
  </si>
  <si>
    <t>Revenues net of Expenditures, After Transfers</t>
  </si>
  <si>
    <r>
      <t xml:space="preserve"> Fund Balance </t>
    </r>
    <r>
      <rPr>
        <i/>
        <sz val="14"/>
        <rFont val="Times New Roman"/>
        <family val="1"/>
      </rPr>
      <t/>
    </r>
  </si>
  <si>
    <t>Unrestricted Fund Balance</t>
  </si>
  <si>
    <t>Does activity include a PPV?</t>
  </si>
  <si>
    <t>Athletics</t>
  </si>
  <si>
    <t>No</t>
  </si>
  <si>
    <t>Housing</t>
  </si>
  <si>
    <t>Yes</t>
  </si>
  <si>
    <t>Dining/Food Services</t>
  </si>
  <si>
    <t xml:space="preserve">Bookstore </t>
  </si>
  <si>
    <t>Health Services</t>
  </si>
  <si>
    <t xml:space="preserve"> $                    -  </t>
  </si>
  <si>
    <t>Parking Transportation</t>
  </si>
  <si>
    <t>List other auxiliaries as appropriate:</t>
  </si>
  <si>
    <t xml:space="preserve">            Vending &amp; Laker Card Center</t>
  </si>
  <si>
    <t xml:space="preserve">  Total Auxiliary Enterprises</t>
  </si>
  <si>
    <t xml:space="preserve">Student Activities (Fund 13000): </t>
  </si>
  <si>
    <t>Student Activity Fee</t>
  </si>
  <si>
    <t xml:space="preserve"> $                     -  </t>
  </si>
  <si>
    <t xml:space="preserve">Student Centers, if applicable </t>
  </si>
  <si>
    <t>List other fund 13000 activities:</t>
  </si>
  <si>
    <t xml:space="preserve">  Total Student Activities</t>
  </si>
  <si>
    <t>Employee Trends</t>
  </si>
  <si>
    <t>Percent Change from
Fall 16 to Fall 19</t>
  </si>
  <si>
    <t>Percent Change from
Fall 18 to Fall 19</t>
  </si>
  <si>
    <t>Full-Time Faculty</t>
  </si>
  <si>
    <t>Full-Time Staff</t>
  </si>
  <si>
    <t xml:space="preserve">     Total Full-Time Employees</t>
  </si>
  <si>
    <t>Part-Time Faculty</t>
  </si>
  <si>
    <t>Part-Time Staff</t>
  </si>
  <si>
    <t xml:space="preserve">     Total Part-Time Employees</t>
  </si>
  <si>
    <t xml:space="preserve">Student Workers </t>
  </si>
  <si>
    <t>Graduate Assistants</t>
  </si>
  <si>
    <r>
      <t xml:space="preserve">Personal Services Expenditures
</t>
    </r>
    <r>
      <rPr>
        <b/>
        <sz val="12"/>
        <color theme="0"/>
        <rFont val="Calibri"/>
        <family val="2"/>
        <scheme val="minor"/>
      </rPr>
      <t>(Teaching Only - Do not include B-Units)</t>
    </r>
  </si>
  <si>
    <t>% Change 
FY17 to FY19</t>
  </si>
  <si>
    <t>% Change 
FY19 to FY20</t>
  </si>
  <si>
    <t>State Funds, Tuition, &amp; Other General</t>
  </si>
  <si>
    <t>Original Budget</t>
  </si>
  <si>
    <t>Final Expenditures</t>
  </si>
  <si>
    <t>Sponsored Operations</t>
  </si>
  <si>
    <t>Departmental Sales and Services</t>
  </si>
  <si>
    <t>Indirect Cost Recovery</t>
  </si>
  <si>
    <t>Technology Fee</t>
  </si>
  <si>
    <t>Auxiliary Operations</t>
  </si>
  <si>
    <t>Student Activities</t>
  </si>
  <si>
    <t xml:space="preserve">Source:  </t>
  </si>
  <si>
    <t>1.  Original budgets and final expenditures (excluding Auxiliary and Student Activities) from USG Budgetary System.</t>
  </si>
  <si>
    <t>2.  Final Expenditures for Auxiliary and Student Activities were derived from GeorgiaFirst Financials General Ledger.</t>
  </si>
  <si>
    <t>FY 2020 Budget Hearing Data Sheet</t>
  </si>
  <si>
    <t xml:space="preserve">Research Activity </t>
  </si>
  <si>
    <t>Research Expenditures</t>
  </si>
  <si>
    <t>Source:  PeopleSoft (Using Class Code)</t>
  </si>
  <si>
    <t>FY 2019 (Budget)</t>
  </si>
  <si>
    <t xml:space="preserve"> Percent Change from FY16 to FY19</t>
  </si>
  <si>
    <t xml:space="preserve"> Percent Change from FY18 to FY19</t>
  </si>
  <si>
    <t xml:space="preserve">Sponsored - Federal </t>
  </si>
  <si>
    <t>Sponsored - State</t>
  </si>
  <si>
    <t>Sponsored - Private</t>
  </si>
  <si>
    <t>Sponsored - Local</t>
  </si>
  <si>
    <t>Other Sponsored or Non-Sponsored Research</t>
  </si>
  <si>
    <t>Total Research Expenditures</t>
  </si>
  <si>
    <t>Total Research Awards</t>
  </si>
  <si>
    <t>Please report the full award amount in the year awarded only, even if budget spans multiple years.</t>
  </si>
  <si>
    <t>FY 2018 (Budget)</t>
  </si>
  <si>
    <t xml:space="preserve"> Percent Change from FY15 to FY18</t>
  </si>
  <si>
    <t xml:space="preserve"> Percent Change from FY17 to FY18</t>
  </si>
  <si>
    <r>
      <t xml:space="preserve">The Research Awards section is focused on capturing research awards made to  institutions from </t>
    </r>
    <r>
      <rPr>
        <b/>
        <sz val="13"/>
        <color rgb="FFFF0000"/>
        <rFont val="Calibri"/>
        <family val="2"/>
        <scheme val="minor"/>
      </rPr>
      <t>external</t>
    </r>
    <r>
      <rPr>
        <sz val="13"/>
        <color rgb="FFFF0000"/>
        <rFont val="Calibri"/>
        <family val="2"/>
        <scheme val="minor"/>
      </rPr>
      <t xml:space="preserve"> sources.  You are not required to capture internally funded research awards.    </t>
    </r>
  </si>
  <si>
    <t xml:space="preserve">Federal </t>
  </si>
  <si>
    <t>State</t>
  </si>
  <si>
    <t>Private</t>
  </si>
  <si>
    <r>
      <rPr>
        <b/>
        <sz val="13"/>
        <color rgb="FFFF0000"/>
        <rFont val="Calibri"/>
        <family val="2"/>
        <scheme val="minor"/>
      </rPr>
      <t>Example</t>
    </r>
    <r>
      <rPr>
        <sz val="13"/>
        <color rgb="FFFF0000"/>
        <rFont val="Calibri"/>
        <family val="2"/>
        <scheme val="minor"/>
      </rPr>
      <t xml:space="preserve">: Institution A is approved for a new $5 million grant extending over 5 fiscal years, with actual spending of ~$1 million in each  year.  Institution A  should report the entire $5 million in year 1 (the year awarded) with nothing being  reported in the following years. </t>
    </r>
  </si>
  <si>
    <t>Local</t>
  </si>
  <si>
    <t>Other</t>
  </si>
  <si>
    <r>
      <t xml:space="preserve">Highlight any new </t>
    </r>
    <r>
      <rPr>
        <b/>
        <u/>
        <sz val="13"/>
        <color theme="1"/>
        <rFont val="Calibri"/>
        <family val="2"/>
        <scheme val="minor"/>
      </rPr>
      <t>significant</t>
    </r>
    <r>
      <rPr>
        <b/>
        <sz val="13"/>
        <color theme="1"/>
        <rFont val="Calibri"/>
        <family val="2"/>
        <scheme val="minor"/>
      </rPr>
      <t xml:space="preserve"> awards (provide grantor name, purpose, dollar amount, terms, etc.).</t>
    </r>
  </si>
  <si>
    <t>Provide any other relevant information you deem appropriate that highlights achievements in sponsored research.</t>
  </si>
  <si>
    <t>Fiscal Year 2021 Budget Hearing</t>
  </si>
  <si>
    <t>How Would You Use New Money in FY21?</t>
  </si>
  <si>
    <t>Priority Items</t>
  </si>
  <si>
    <t>DESCRIPTION (Based on Part VI, Question 15 of the Budget Discussion Template)</t>
  </si>
  <si>
    <r>
      <t xml:space="preserve"># of Positions      </t>
    </r>
    <r>
      <rPr>
        <b/>
        <sz val="12"/>
        <rFont val="Calibri"/>
        <family val="2"/>
        <scheme val="minor"/>
      </rPr>
      <t>(if applicable)</t>
    </r>
  </si>
  <si>
    <t xml:space="preserve">Requested Amount </t>
  </si>
  <si>
    <t>List in Order of Priority</t>
  </si>
  <si>
    <t>Employee Training and Development Specialist - This position will be tasked with fully developing the potential of SkillSoft and work in collaboration with other institution units to implement, coordinate, and track training efforts on campus.</t>
  </si>
  <si>
    <t xml:space="preserve">University Police- Casual labor to provide funding for part time officers to assist with staffing level. At the moment our fulltime staffing is lower than our two sister institutions of similar sizes (Georgia College and State University and Albany State) adequate staffing for CSU in the Metro area is 19 – 20 police officers. This funding will assist in supplementing manpower for vacation, training, and sick days.  </t>
  </si>
  <si>
    <t xml:space="preserve">University Police - New officer position to replace officers assigned to the crime suppression unit. In 2018, our clearance rate on crimes committed on campus was 6%, since the implementation of the crime suppression unit the clearance rate is has been over 60%. However, we are over 90 cases this calendar year and have pulled from the patrol division to accommodate this. This new officer allows up to add a uniform officer back to patrol to improve campus visibility and response times. </t>
  </si>
  <si>
    <t xml:space="preserve"> University Police -Salary Stressors/Promotions for police officer promotions and police retention. This is to assist with getting officers closer to market rate in this area. We are roughly 14% behind in salary to our counter parts. Additionally, this allows us to promote a few officers to assist with not only the patrol side of the police department but have officers equipped and trained to assist with the policies, training, and emergency management part of the police department as well. </t>
  </si>
  <si>
    <r>
      <t>Financial Aid Outreach Counselor/Loan Default Specialization</t>
    </r>
    <r>
      <rPr>
        <sz val="11"/>
        <color rgb="FF000000"/>
        <rFont val="Calibri"/>
        <charset val="1"/>
      </rPr>
      <t> – This position will proactively work with our students entering into loan repayment to assist them in managing the status of their student loans.  The individual will seek to reduce our student loan default rate with strategies while students are enrolled and exiting the university. </t>
    </r>
  </si>
  <si>
    <t>Total</t>
  </si>
  <si>
    <r>
      <t>Student Affairs Case Manager/Prevention Coordinator: </t>
    </r>
    <r>
      <rPr>
        <sz val="11"/>
        <color theme="1"/>
        <rFont val="Calibri"/>
        <charset val="1"/>
      </rPr>
      <t>This position is responsible for coordinating Counseling and Psychological Services’ outreach and prevention programming and case management services in addition to providing clinical services to students. And will coordinate all prevention and outreach programming in the areas of suicide prevention, relationship violence, sexual assault, and others.   </t>
    </r>
  </si>
  <si>
    <r>
      <t>Counseling and Psychological Services Part-time Psychiatrist: </t>
    </r>
    <r>
      <rPr>
        <sz val="11"/>
        <color theme="1"/>
        <rFont val="Calibri"/>
        <charset val="1"/>
      </rPr>
      <t>Psychiatrist will provide psychiatric services to students at Counseling and Psychological Services and collaborate with clinical staff regarding treatment of students' mental health concerns. This person would Perform evaluations of students for diagnosis, make treatment recommendations, and prescribe medications.  They would also provide medication monitoring, consult with clinical staff about students/clients, emergencies, evaluations, treatment, and clinical issues. Their duties would include case management, documenting services in case files, and coordinating treatment with physicians.  </t>
    </r>
  </si>
  <si>
    <r>
      <t>Disability Resource Center Administrative Specialist/Coordinator</t>
    </r>
    <r>
      <rPr>
        <sz val="11"/>
        <color theme="1"/>
        <rFont val="Calibri"/>
        <charset val="1"/>
      </rPr>
      <t>: This would be a position reclassification to provide additional support to the administrative operations in the DRC.  Including assisting staff with testing accommodations and correspondence. This position assists with implementing accommodations such as but not limited to note-taking and classroom accommodations, setting up equipment for use during testing, working with faculty and staff to ensure the security of exams, receiving and delivering exams, and proctoring of exams. Provides routine office support including greeting visitors, answering phone and in-person inquiries, monitoring and responding to e-mails and filing. </t>
    </r>
  </si>
  <si>
    <t xml:space="preserve"> Clerical/Outreach Assistant in the Veteran Resource Center: There is currently only one full time staff person in the VRC.  This new role would enhance overall center operations in the event of planned or unplanned absences and/or unavailability of the Coordinator.  The Clerical/Outreach Assistant would allow for continuity of services and department operations such as serving as a secondary supervisor to VA work study students and student assistants.  The Clerical/Outreach Assistant would enhance the overall success of the Veterans Resource Center as we continue to create and develop programs and initiatives that impact student retention and persistence.  The primary focus of the role would be student engagement and support through community building activities and programs and demonstrating a correlation between students receiving services and support from the VRC and their academic performance, graduation and retention rates.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</si>
</sst>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_(* #,##0.000_);_(* \(#,##0.000\);_(* &quot;-&quot;???_);_(@_)"/>
  </numFmts>
  <fonts count="68" x14ac:knownFonts="1">
    <font>
      <sz val="11"/>
      <color theme="1"/>
      <name val="Calibri"/>
      <family val="2"/>
      <scheme val="minor"/>
    </font>
    <font>
      <sz val="11"/>
      <color theme="1"/>
      <name val="Calibri"/>
      <family val="2"/>
      <scheme val="minor"/>
    </font>
    <font>
      <sz val="11"/>
      <color indexed="8"/>
      <name val="Calibri"/>
      <family val="2"/>
    </font>
    <font>
      <sz val="10"/>
      <color theme="1"/>
      <name val="Arial"/>
      <family val="2"/>
    </font>
    <font>
      <sz val="10"/>
      <name val="MS Sans Serif"/>
      <family val="2"/>
    </font>
    <font>
      <i/>
      <sz val="14"/>
      <name val="Times New Roman"/>
      <family val="1"/>
    </font>
    <font>
      <sz val="12"/>
      <color theme="1"/>
      <name val="Calibri"/>
      <family val="2"/>
      <scheme val="minor"/>
    </font>
    <font>
      <sz val="13"/>
      <color theme="1"/>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12"/>
      <color theme="1"/>
      <name val="Calibri"/>
      <family val="2"/>
      <scheme val="minor"/>
    </font>
    <font>
      <b/>
      <sz val="15"/>
      <color theme="0"/>
      <name val="Calibri"/>
      <family val="2"/>
      <scheme val="minor"/>
    </font>
    <font>
      <sz val="14"/>
      <color theme="1"/>
      <name val="Calibri"/>
      <family val="2"/>
      <scheme val="minor"/>
    </font>
    <font>
      <b/>
      <sz val="12"/>
      <name val="Calibri"/>
      <family val="2"/>
      <scheme val="minor"/>
    </font>
    <font>
      <sz val="12"/>
      <name val="Calibri"/>
      <family val="2"/>
      <scheme val="minor"/>
    </font>
    <font>
      <sz val="10"/>
      <name val="Calibri"/>
      <family val="2"/>
      <scheme val="minor"/>
    </font>
    <font>
      <b/>
      <sz val="10"/>
      <name val="Calibri"/>
      <family val="2"/>
      <scheme val="minor"/>
    </font>
    <font>
      <i/>
      <sz val="10"/>
      <name val="Calibri"/>
      <family val="2"/>
      <scheme val="minor"/>
    </font>
    <font>
      <b/>
      <sz val="16"/>
      <color theme="1"/>
      <name val="Calibri"/>
      <family val="2"/>
      <scheme val="minor"/>
    </font>
    <font>
      <b/>
      <sz val="14"/>
      <name val="Calibri"/>
      <family val="2"/>
      <scheme val="minor"/>
    </font>
    <font>
      <b/>
      <sz val="11"/>
      <name val="Calibri"/>
      <family val="2"/>
      <scheme val="minor"/>
    </font>
    <font>
      <b/>
      <sz val="9"/>
      <name val="Calibri"/>
      <family val="2"/>
      <scheme val="minor"/>
    </font>
    <font>
      <b/>
      <i/>
      <sz val="12"/>
      <color theme="1"/>
      <name val="Calibri"/>
      <family val="2"/>
      <scheme val="minor"/>
    </font>
    <font>
      <i/>
      <sz val="12"/>
      <color theme="1"/>
      <name val="Calibri"/>
      <family val="2"/>
      <scheme val="minor"/>
    </font>
    <font>
      <b/>
      <i/>
      <u/>
      <sz val="12"/>
      <color theme="1"/>
      <name val="Calibri"/>
      <family val="2"/>
      <scheme val="minor"/>
    </font>
    <font>
      <u/>
      <sz val="12"/>
      <color theme="1"/>
      <name val="Calibri"/>
      <family val="2"/>
      <scheme val="minor"/>
    </font>
    <font>
      <b/>
      <sz val="9"/>
      <color theme="1"/>
      <name val="Calibri"/>
      <family val="2"/>
      <scheme val="minor"/>
    </font>
    <font>
      <b/>
      <i/>
      <sz val="12"/>
      <name val="Calibri"/>
      <family val="2"/>
      <scheme val="minor"/>
    </font>
    <font>
      <i/>
      <sz val="9"/>
      <name val="Calibri"/>
      <family val="2"/>
      <scheme val="minor"/>
    </font>
    <font>
      <i/>
      <u/>
      <sz val="10"/>
      <name val="Calibri"/>
      <family val="2"/>
      <scheme val="minor"/>
    </font>
    <font>
      <b/>
      <i/>
      <sz val="13"/>
      <name val="Calibri"/>
      <family val="2"/>
      <scheme val="minor"/>
    </font>
    <font>
      <b/>
      <sz val="13"/>
      <name val="Calibri"/>
      <family val="2"/>
      <scheme val="minor"/>
    </font>
    <font>
      <sz val="13"/>
      <name val="Calibri"/>
      <family val="2"/>
      <scheme val="minor"/>
    </font>
    <font>
      <b/>
      <sz val="13"/>
      <color theme="1"/>
      <name val="Calibri"/>
      <family val="2"/>
      <scheme val="minor"/>
    </font>
    <font>
      <i/>
      <sz val="13"/>
      <color theme="1"/>
      <name val="Calibri"/>
      <family val="2"/>
      <scheme val="minor"/>
    </font>
    <font>
      <sz val="15"/>
      <name val="Calibri"/>
      <family val="2"/>
      <scheme val="minor"/>
    </font>
    <font>
      <b/>
      <u/>
      <sz val="13"/>
      <color theme="1"/>
      <name val="Calibri"/>
      <family val="2"/>
      <scheme val="minor"/>
    </font>
    <font>
      <sz val="16"/>
      <color theme="1"/>
      <name val="Calibri"/>
      <family val="2"/>
      <scheme val="minor"/>
    </font>
    <font>
      <b/>
      <i/>
      <sz val="16"/>
      <color theme="1"/>
      <name val="Calibri"/>
      <family val="2"/>
      <scheme val="minor"/>
    </font>
    <font>
      <sz val="11"/>
      <name val="Calibri"/>
      <family val="2"/>
      <scheme val="minor"/>
    </font>
    <font>
      <sz val="13"/>
      <color rgb="FFFF0000"/>
      <name val="Calibri"/>
      <family val="2"/>
      <scheme val="minor"/>
    </font>
    <font>
      <sz val="14"/>
      <name val="Calibri"/>
      <family val="2"/>
      <scheme val="minor"/>
    </font>
    <font>
      <b/>
      <sz val="12"/>
      <color theme="0"/>
      <name val="Calibri"/>
      <family val="2"/>
      <scheme val="minor"/>
    </font>
    <font>
      <b/>
      <sz val="13"/>
      <color rgb="FFFF0000"/>
      <name val="Calibri"/>
      <family val="2"/>
      <scheme val="minor"/>
    </font>
    <font>
      <sz val="10"/>
      <name val="Arial"/>
      <family val="2"/>
    </font>
    <font>
      <sz val="10.5"/>
      <color theme="1"/>
      <name val="Calibri"/>
      <family val="2"/>
      <scheme val="minor"/>
    </font>
    <font>
      <sz val="12"/>
      <name val="Calibri"/>
      <family val="2"/>
    </font>
    <font>
      <sz val="12"/>
      <color rgb="FF000000"/>
      <name val="Calibri"/>
      <family val="2"/>
    </font>
    <font>
      <b/>
      <sz val="12"/>
      <color rgb="FFFF0000"/>
      <name val="Calibri"/>
      <family val="2"/>
      <scheme val="minor"/>
    </font>
    <font>
      <b/>
      <sz val="11"/>
      <color indexed="8"/>
      <name val="Cambria"/>
      <family val="1"/>
      <scheme val="major"/>
    </font>
    <font>
      <i/>
      <sz val="11"/>
      <color indexed="8"/>
      <name val="Cambria"/>
      <family val="1"/>
      <scheme val="major"/>
    </font>
    <font>
      <b/>
      <i/>
      <sz val="11"/>
      <color indexed="8"/>
      <name val="Cambria"/>
      <family val="1"/>
      <scheme val="major"/>
    </font>
    <font>
      <b/>
      <sz val="11"/>
      <name val="Cambria"/>
      <family val="1"/>
      <scheme val="major"/>
    </font>
    <font>
      <sz val="11"/>
      <name val="Cambria"/>
      <family val="1"/>
      <scheme val="major"/>
    </font>
    <font>
      <sz val="11"/>
      <color theme="1"/>
      <name val="Cambria"/>
      <family val="1"/>
      <scheme val="major"/>
    </font>
    <font>
      <b/>
      <sz val="11"/>
      <color indexed="10"/>
      <name val="Cambria"/>
      <family val="1"/>
      <scheme val="major"/>
    </font>
    <font>
      <sz val="11"/>
      <color rgb="FF000000"/>
      <name val="Calibri"/>
      <family val="2"/>
    </font>
    <font>
      <i/>
      <sz val="10"/>
      <name val="Calibri"/>
      <family val="2"/>
    </font>
    <font>
      <b/>
      <sz val="14"/>
      <name val="Calibri"/>
      <family val="2"/>
    </font>
    <font>
      <sz val="14"/>
      <color rgb="FF000000"/>
      <name val="Calibri"/>
      <family val="2"/>
    </font>
    <font>
      <sz val="14"/>
      <color theme="1"/>
      <name val="Calibri"/>
      <family val="2"/>
      <charset val="1"/>
    </font>
    <font>
      <sz val="14"/>
      <name val="Calibri"/>
      <family val="2"/>
    </font>
    <font>
      <sz val="11"/>
      <name val="Calibri"/>
      <charset val="1"/>
    </font>
    <font>
      <sz val="11"/>
      <color rgb="FF000000"/>
      <name val="Calibri"/>
      <charset val="1"/>
    </font>
    <font>
      <b/>
      <sz val="11"/>
      <color rgb="FF000000"/>
      <name val="Calibri"/>
      <charset val="1"/>
    </font>
    <font>
      <sz val="11"/>
      <color theme="1"/>
      <name val="Calibri"/>
      <charset val="1"/>
    </font>
    <font>
      <b/>
      <sz val="11"/>
      <color theme="1"/>
      <name val="Calibri"/>
      <charset val="1"/>
    </font>
  </fonts>
  <fills count="13">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mediumGray"/>
    </fill>
    <fill>
      <patternFill patternType="solid">
        <fgColor theme="3"/>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rgb="FF8DB4E2"/>
        <bgColor rgb="FF000000"/>
      </patternFill>
    </fill>
    <fill>
      <patternFill patternType="solid">
        <fgColor rgb="FF8EA9DB"/>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s>
  <cellStyleXfs count="12">
    <xf numFmtId="0" fontId="0" fillId="0" borderId="0"/>
    <xf numFmtId="44" fontId="1" fillId="0" borderId="0" applyFont="0" applyFill="0" applyBorder="0" applyAlignment="0" applyProtection="0"/>
    <xf numFmtId="44" fontId="2" fillId="0" borderId="0" applyFont="0" applyFill="0" applyBorder="0" applyAlignment="0" applyProtection="0"/>
    <xf numFmtId="0" fontId="1"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45" fillId="0" borderId="0"/>
  </cellStyleXfs>
  <cellXfs count="298">
    <xf numFmtId="0" fontId="0" fillId="0" borderId="0" xfId="0"/>
    <xf numFmtId="0" fontId="6" fillId="0" borderId="0" xfId="0" applyFont="1"/>
    <xf numFmtId="0" fontId="7" fillId="0" borderId="0" xfId="0" applyFont="1"/>
    <xf numFmtId="0" fontId="10" fillId="0" borderId="0" xfId="0" applyFont="1" applyAlignment="1">
      <alignment vertical="center"/>
    </xf>
    <xf numFmtId="0" fontId="11" fillId="0" borderId="0" xfId="0" applyFont="1"/>
    <xf numFmtId="0" fontId="10" fillId="0" borderId="0" xfId="0" applyFont="1"/>
    <xf numFmtId="0" fontId="10" fillId="0" borderId="0" xfId="0" applyFont="1" applyBorder="1" applyAlignment="1">
      <alignment horizontal="center"/>
    </xf>
    <xf numFmtId="0" fontId="13" fillId="0" borderId="0" xfId="0" applyFont="1"/>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165" fontId="15" fillId="0" borderId="1" xfId="10" applyNumberFormat="1" applyFont="1" applyBorder="1" applyAlignment="1">
      <alignment horizontal="left" vertical="center" wrapText="1"/>
    </xf>
    <xf numFmtId="165" fontId="15" fillId="0" borderId="1" xfId="10" applyNumberFormat="1" applyFont="1" applyBorder="1" applyAlignment="1">
      <alignment horizontal="justify" vertical="center" wrapText="1"/>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166" fontId="15" fillId="0" borderId="1" xfId="9" applyNumberFormat="1" applyFont="1" applyBorder="1" applyAlignment="1">
      <alignment horizontal="center" vertical="center" wrapText="1"/>
    </xf>
    <xf numFmtId="164" fontId="15" fillId="4" borderId="1" xfId="1" applyNumberFormat="1" applyFont="1" applyFill="1" applyBorder="1" applyAlignment="1">
      <alignment horizontal="justify" vertical="center" wrapText="1"/>
    </xf>
    <xf numFmtId="0" fontId="14" fillId="0" borderId="0" xfId="0" applyFont="1" applyBorder="1" applyAlignment="1">
      <alignment horizontal="left" vertical="center" wrapText="1"/>
    </xf>
    <xf numFmtId="164" fontId="15" fillId="0" borderId="0" xfId="1" applyNumberFormat="1" applyFont="1" applyBorder="1" applyAlignment="1">
      <alignment horizontal="justify" vertical="center" wrapText="1"/>
    </xf>
    <xf numFmtId="164" fontId="15" fillId="0" borderId="0" xfId="1" applyNumberFormat="1" applyFont="1" applyBorder="1" applyAlignment="1">
      <alignment horizontal="center" vertical="center" wrapText="1"/>
    </xf>
    <xf numFmtId="0" fontId="14" fillId="0" borderId="1" xfId="0" applyFont="1" applyFill="1" applyBorder="1" applyAlignment="1">
      <alignment horizontal="left" vertical="center" wrapText="1"/>
    </xf>
    <xf numFmtId="0" fontId="0" fillId="0" borderId="0" xfId="0" applyFont="1"/>
    <xf numFmtId="0" fontId="20" fillId="0" borderId="1" xfId="0" applyFont="1" applyBorder="1" applyAlignment="1">
      <alignment horizontal="center" vertical="center" wrapText="1"/>
    </xf>
    <xf numFmtId="0" fontId="13" fillId="0" borderId="1" xfId="0" applyFont="1" applyBorder="1"/>
    <xf numFmtId="165" fontId="13" fillId="0" borderId="1" xfId="10" applyNumberFormat="1" applyFont="1" applyBorder="1"/>
    <xf numFmtId="0" fontId="10" fillId="0" borderId="1" xfId="0" applyFont="1" applyBorder="1"/>
    <xf numFmtId="0" fontId="14" fillId="0" borderId="1" xfId="0" applyFont="1" applyBorder="1" applyAlignment="1">
      <alignment horizontal="left" vertical="center"/>
    </xf>
    <xf numFmtId="0" fontId="18" fillId="0" borderId="6" xfId="0" applyFont="1" applyBorder="1" applyAlignment="1">
      <alignment vertical="center" wrapText="1"/>
    </xf>
    <xf numFmtId="0" fontId="18" fillId="0" borderId="7" xfId="0" applyFont="1" applyBorder="1" applyAlignment="1">
      <alignment vertical="center" wrapText="1"/>
    </xf>
    <xf numFmtId="14" fontId="14" fillId="0" borderId="1" xfId="0" applyNumberFormat="1" applyFont="1" applyBorder="1" applyAlignment="1">
      <alignment horizontal="center" vertical="center" wrapText="1"/>
    </xf>
    <xf numFmtId="0" fontId="6" fillId="0" borderId="1" xfId="0" applyFont="1" applyBorder="1"/>
    <xf numFmtId="165" fontId="0" fillId="0" borderId="1" xfId="10" applyNumberFormat="1" applyFont="1" applyBorder="1"/>
    <xf numFmtId="0" fontId="0" fillId="6" borderId="1" xfId="0" applyFont="1" applyFill="1" applyBorder="1"/>
    <xf numFmtId="0" fontId="6" fillId="0" borderId="1" xfId="0" applyFont="1" applyBorder="1" applyAlignment="1">
      <alignment wrapText="1"/>
    </xf>
    <xf numFmtId="166" fontId="0" fillId="0" borderId="1" xfId="9" applyNumberFormat="1" applyFont="1" applyBorder="1"/>
    <xf numFmtId="0" fontId="0" fillId="0" borderId="1" xfId="0" applyFont="1" applyBorder="1"/>
    <xf numFmtId="0" fontId="8" fillId="0" borderId="1" xfId="0" applyFont="1" applyBorder="1" applyAlignment="1">
      <alignment vertical="center"/>
    </xf>
    <xf numFmtId="0" fontId="15" fillId="0" borderId="1" xfId="0" applyFont="1" applyBorder="1" applyAlignment="1">
      <alignment horizontal="justify" vertical="center" wrapText="1"/>
    </xf>
    <xf numFmtId="164" fontId="15" fillId="0" borderId="1" xfId="1" applyNumberFormat="1" applyFont="1" applyBorder="1" applyAlignment="1">
      <alignment horizontal="justify" vertical="center" wrapText="1"/>
    </xf>
    <xf numFmtId="10" fontId="15" fillId="0" borderId="1" xfId="9" applyNumberFormat="1" applyFont="1" applyBorder="1" applyAlignment="1">
      <alignment horizontal="center" vertical="center" wrapText="1"/>
    </xf>
    <xf numFmtId="164" fontId="0" fillId="0" borderId="0" xfId="1" applyNumberFormat="1" applyFont="1"/>
    <xf numFmtId="0" fontId="0" fillId="0" borderId="0" xfId="0" applyFont="1" applyAlignment="1">
      <alignment horizontal="center"/>
    </xf>
    <xf numFmtId="0" fontId="29" fillId="0" borderId="0" xfId="0" applyFont="1" applyBorder="1" applyAlignment="1">
      <alignment horizontal="center" vertical="center" wrapText="1"/>
    </xf>
    <xf numFmtId="0" fontId="28" fillId="0" borderId="1" xfId="0" applyFont="1" applyBorder="1" applyAlignment="1">
      <alignment horizontal="center" vertical="center" wrapText="1"/>
    </xf>
    <xf numFmtId="0" fontId="0" fillId="0" borderId="1" xfId="0" applyFont="1" applyBorder="1" applyAlignment="1">
      <alignment horizontal="left" indent="1"/>
    </xf>
    <xf numFmtId="166" fontId="15" fillId="0" borderId="1" xfId="1" applyNumberFormat="1" applyFont="1" applyFill="1" applyBorder="1" applyAlignment="1">
      <alignment horizontal="center" vertical="center" wrapText="1"/>
    </xf>
    <xf numFmtId="0" fontId="8" fillId="0" borderId="1" xfId="0" applyFont="1" applyBorder="1"/>
    <xf numFmtId="164" fontId="8" fillId="0" borderId="1" xfId="1" applyNumberFormat="1" applyFont="1" applyBorder="1"/>
    <xf numFmtId="164" fontId="15" fillId="0" borderId="1" xfId="1" applyNumberFormat="1" applyFont="1" applyFill="1" applyBorder="1" applyAlignment="1">
      <alignment horizontal="justify" vertical="center" wrapText="1"/>
    </xf>
    <xf numFmtId="44" fontId="15" fillId="0" borderId="1" xfId="1" applyNumberFormat="1" applyFont="1" applyBorder="1" applyAlignment="1">
      <alignment horizontal="right" vertical="center" wrapText="1"/>
    </xf>
    <xf numFmtId="0" fontId="14" fillId="0" borderId="1" xfId="0" applyFont="1" applyBorder="1" applyAlignment="1">
      <alignment horizontal="justify" vertical="center" wrapText="1"/>
    </xf>
    <xf numFmtId="164" fontId="14" fillId="0" borderId="1" xfId="1" applyNumberFormat="1" applyFont="1" applyBorder="1" applyAlignment="1">
      <alignment horizontal="justify" vertical="center" wrapText="1"/>
    </xf>
    <xf numFmtId="10" fontId="14" fillId="0" borderId="1" xfId="9" applyNumberFormat="1" applyFont="1" applyBorder="1" applyAlignment="1">
      <alignment horizontal="center" vertical="center" wrapText="1"/>
    </xf>
    <xf numFmtId="0" fontId="27" fillId="0" borderId="1" xfId="0" applyFont="1" applyBorder="1" applyAlignment="1">
      <alignment horizontal="center" wrapText="1"/>
    </xf>
    <xf numFmtId="165" fontId="6" fillId="0" borderId="1" xfId="10" applyNumberFormat="1" applyFont="1" applyBorder="1"/>
    <xf numFmtId="0" fontId="11" fillId="0" borderId="1" xfId="0" applyFont="1" applyBorder="1"/>
    <xf numFmtId="165" fontId="11" fillId="0" borderId="1" xfId="10" applyNumberFormat="1" applyFont="1" applyBorder="1"/>
    <xf numFmtId="0" fontId="8" fillId="0" borderId="0" xfId="0" applyFont="1"/>
    <xf numFmtId="0" fontId="19" fillId="0" borderId="0" xfId="0" applyFont="1" applyAlignment="1">
      <alignment vertical="center" wrapText="1"/>
    </xf>
    <xf numFmtId="0" fontId="19" fillId="0" borderId="0" xfId="0" applyFont="1" applyAlignment="1"/>
    <xf numFmtId="0" fontId="31" fillId="0" borderId="1" xfId="0" applyFont="1" applyBorder="1" applyAlignment="1">
      <alignment horizontal="center" vertical="center" wrapText="1"/>
    </xf>
    <xf numFmtId="14" fontId="32" fillId="0" borderId="1" xfId="0" applyNumberFormat="1" applyFont="1" applyBorder="1" applyAlignment="1">
      <alignment horizontal="center" vertical="center" wrapText="1"/>
    </xf>
    <xf numFmtId="0" fontId="7" fillId="0" borderId="1" xfId="0" applyFont="1" applyBorder="1" applyAlignment="1">
      <alignment horizontal="left" indent="1"/>
    </xf>
    <xf numFmtId="164" fontId="7" fillId="0" borderId="1" xfId="1" applyNumberFormat="1" applyFont="1" applyBorder="1"/>
    <xf numFmtId="10" fontId="33" fillId="0" borderId="1" xfId="9" applyNumberFormat="1" applyFont="1" applyBorder="1" applyAlignment="1">
      <alignment horizontal="center" vertical="center" wrapText="1"/>
    </xf>
    <xf numFmtId="0" fontId="34" fillId="0" borderId="1" xfId="0" applyFont="1" applyBorder="1" applyAlignment="1">
      <alignment wrapText="1"/>
    </xf>
    <xf numFmtId="164" fontId="34" fillId="0" borderId="1" xfId="1" applyNumberFormat="1" applyFont="1" applyBorder="1"/>
    <xf numFmtId="10" fontId="32" fillId="0" borderId="1" xfId="9" applyNumberFormat="1" applyFont="1" applyBorder="1" applyAlignment="1">
      <alignment horizontal="center" vertical="center" wrapText="1"/>
    </xf>
    <xf numFmtId="0" fontId="34" fillId="0" borderId="0" xfId="0" applyFont="1" applyBorder="1" applyAlignment="1">
      <alignment wrapText="1"/>
    </xf>
    <xf numFmtId="164" fontId="35" fillId="0" borderId="0" xfId="1" applyNumberFormat="1" applyFont="1" applyBorder="1"/>
    <xf numFmtId="164" fontId="34" fillId="0" borderId="0" xfId="1" applyNumberFormat="1" applyFont="1" applyBorder="1"/>
    <xf numFmtId="10" fontId="32" fillId="0" borderId="0" xfId="9" applyNumberFormat="1" applyFont="1" applyBorder="1" applyAlignment="1">
      <alignment horizontal="center" vertical="center" wrapText="1"/>
    </xf>
    <xf numFmtId="0" fontId="7" fillId="0" borderId="0" xfId="0" applyFont="1" applyBorder="1" applyAlignment="1">
      <alignment horizontal="left" indent="1"/>
    </xf>
    <xf numFmtId="164" fontId="7" fillId="0" borderId="0" xfId="1" applyNumberFormat="1" applyFont="1" applyBorder="1"/>
    <xf numFmtId="10" fontId="33" fillId="0" borderId="0" xfId="9" applyNumberFormat="1" applyFont="1" applyBorder="1" applyAlignment="1">
      <alignment horizontal="center" vertical="center" wrapText="1"/>
    </xf>
    <xf numFmtId="0" fontId="38" fillId="0" borderId="0" xfId="0" applyFont="1"/>
    <xf numFmtId="0" fontId="21" fillId="2" borderId="1" xfId="0" applyFont="1" applyFill="1" applyBorder="1" applyAlignment="1">
      <alignment horizontal="center"/>
    </xf>
    <xf numFmtId="0" fontId="20" fillId="2" borderId="1" xfId="0" applyFont="1" applyFill="1" applyBorder="1" applyAlignment="1">
      <alignment horizontal="center"/>
    </xf>
    <xf numFmtId="0" fontId="20" fillId="2" borderId="1" xfId="0" applyFont="1" applyFill="1" applyBorder="1" applyAlignment="1">
      <alignment horizontal="center" wrapText="1"/>
    </xf>
    <xf numFmtId="0" fontId="40" fillId="0" borderId="0" xfId="0" applyFont="1"/>
    <xf numFmtId="0" fontId="21" fillId="3" borderId="1" xfId="0" applyFont="1" applyFill="1" applyBorder="1" applyAlignment="1">
      <alignment horizontal="center"/>
    </xf>
    <xf numFmtId="0" fontId="20" fillId="3" borderId="1" xfId="0" applyFont="1" applyFill="1" applyBorder="1" applyAlignment="1">
      <alignment horizontal="center"/>
    </xf>
    <xf numFmtId="0" fontId="20" fillId="3" borderId="1" xfId="0" applyFont="1" applyFill="1" applyBorder="1" applyAlignment="1">
      <alignment horizontal="center" wrapText="1"/>
    </xf>
    <xf numFmtId="0" fontId="10" fillId="0" borderId="1" xfId="0" applyFont="1" applyBorder="1" applyAlignment="1">
      <alignment horizontal="center"/>
    </xf>
    <xf numFmtId="0" fontId="13" fillId="0" borderId="1" xfId="0" applyFont="1" applyBorder="1" applyAlignment="1">
      <alignment wrapText="1"/>
    </xf>
    <xf numFmtId="44" fontId="13" fillId="0" borderId="1" xfId="1" applyFont="1" applyBorder="1"/>
    <xf numFmtId="0" fontId="8" fillId="0" borderId="0" xfId="0" applyFont="1" applyAlignment="1">
      <alignment horizontal="center"/>
    </xf>
    <xf numFmtId="165" fontId="0" fillId="0" borderId="0" xfId="10" applyNumberFormat="1" applyFont="1"/>
    <xf numFmtId="0" fontId="8" fillId="2" borderId="3" xfId="0" applyFont="1" applyFill="1" applyBorder="1" applyAlignment="1">
      <alignment horizontal="center"/>
    </xf>
    <xf numFmtId="0" fontId="10" fillId="2" borderId="4" xfId="0" applyFont="1" applyFill="1" applyBorder="1"/>
    <xf numFmtId="165" fontId="13" fillId="2" borderId="2" xfId="10" applyNumberFormat="1" applyFont="1" applyFill="1" applyBorder="1"/>
    <xf numFmtId="44" fontId="13" fillId="2" borderId="2" xfId="0" applyNumberFormat="1" applyFont="1" applyFill="1" applyBorder="1"/>
    <xf numFmtId="0" fontId="0" fillId="0" borderId="0" xfId="0" applyFont="1" applyBorder="1"/>
    <xf numFmtId="0" fontId="20" fillId="0" borderId="1" xfId="0" applyFont="1" applyBorder="1" applyAlignment="1">
      <alignment horizontal="left" wrapText="1"/>
    </xf>
    <xf numFmtId="0" fontId="20" fillId="0" borderId="1" xfId="0" applyFont="1" applyBorder="1" applyAlignment="1">
      <alignment horizontal="center" wrapText="1"/>
    </xf>
    <xf numFmtId="0" fontId="42" fillId="0" borderId="1" xfId="0" applyFont="1" applyBorder="1" applyAlignment="1">
      <alignment horizontal="left" vertical="center" wrapText="1" indent="1"/>
    </xf>
    <xf numFmtId="164" fontId="20" fillId="0" borderId="1" xfId="1" applyNumberFormat="1" applyFont="1" applyBorder="1" applyAlignment="1">
      <alignment horizontal="center" vertical="center" wrapText="1"/>
    </xf>
    <xf numFmtId="164" fontId="13" fillId="0" borderId="1" xfId="1" applyNumberFormat="1" applyFont="1" applyBorder="1"/>
    <xf numFmtId="0" fontId="13" fillId="0" borderId="1" xfId="0" applyFont="1" applyBorder="1" applyAlignment="1">
      <alignment horizontal="left" indent="1"/>
    </xf>
    <xf numFmtId="0" fontId="10" fillId="0" borderId="1" xfId="0" applyFont="1" applyBorder="1" applyAlignment="1"/>
    <xf numFmtId="164" fontId="10" fillId="0" borderId="1" xfId="1" applyNumberFormat="1" applyFont="1" applyBorder="1" applyAlignment="1"/>
    <xf numFmtId="0" fontId="13" fillId="0" borderId="1" xfId="0" applyFont="1" applyBorder="1" applyAlignment="1"/>
    <xf numFmtId="164" fontId="13" fillId="0" borderId="1" xfId="1" applyNumberFormat="1" applyFont="1" applyBorder="1" applyAlignment="1"/>
    <xf numFmtId="164" fontId="10" fillId="0" borderId="1" xfId="1" applyNumberFormat="1" applyFont="1" applyBorder="1"/>
    <xf numFmtId="0" fontId="13" fillId="0" borderId="0" xfId="0" applyFont="1" applyBorder="1"/>
    <xf numFmtId="164" fontId="15" fillId="4" borderId="7" xfId="1" applyNumberFormat="1" applyFont="1" applyFill="1" applyBorder="1" applyAlignment="1">
      <alignment horizontal="justify" vertical="center" wrapText="1"/>
    </xf>
    <xf numFmtId="0" fontId="0" fillId="0" borderId="1" xfId="0" applyFont="1" applyBorder="1" applyAlignment="1">
      <alignment horizontal="left" indent="2"/>
    </xf>
    <xf numFmtId="0" fontId="0" fillId="0" borderId="6" xfId="0" applyFont="1" applyBorder="1" applyAlignment="1">
      <alignment horizontal="left" indent="2"/>
    </xf>
    <xf numFmtId="0" fontId="8" fillId="0" borderId="1" xfId="0" applyFont="1" applyBorder="1" applyAlignment="1">
      <alignment horizontal="left"/>
    </xf>
    <xf numFmtId="164" fontId="0" fillId="7" borderId="7" xfId="1" applyNumberFormat="1" applyFont="1" applyFill="1" applyBorder="1"/>
    <xf numFmtId="10" fontId="15" fillId="7" borderId="7" xfId="9" applyNumberFormat="1" applyFont="1" applyFill="1" applyBorder="1" applyAlignment="1">
      <alignment horizontal="center" vertical="center" wrapText="1"/>
    </xf>
    <xf numFmtId="10" fontId="15" fillId="7" borderId="8" xfId="9" applyNumberFormat="1" applyFont="1" applyFill="1" applyBorder="1" applyAlignment="1">
      <alignment horizontal="center" vertical="center" wrapText="1"/>
    </xf>
    <xf numFmtId="164" fontId="15" fillId="4" borderId="13" xfId="1" applyNumberFormat="1" applyFont="1" applyFill="1" applyBorder="1" applyAlignment="1">
      <alignment horizontal="justify" vertical="center" wrapText="1"/>
    </xf>
    <xf numFmtId="164" fontId="15" fillId="4" borderId="14" xfId="1" applyNumberFormat="1" applyFont="1" applyFill="1" applyBorder="1" applyAlignment="1">
      <alignment horizontal="justify" vertical="center" wrapText="1"/>
    </xf>
    <xf numFmtId="164" fontId="15" fillId="4" borderId="15" xfId="1" applyNumberFormat="1" applyFont="1" applyFill="1" applyBorder="1" applyAlignment="1">
      <alignment horizontal="justify" vertical="center" wrapText="1"/>
    </xf>
    <xf numFmtId="164" fontId="15" fillId="4" borderId="11" xfId="1" applyNumberFormat="1" applyFont="1" applyFill="1" applyBorder="1" applyAlignment="1">
      <alignment horizontal="justify" vertical="center" wrapText="1"/>
    </xf>
    <xf numFmtId="164" fontId="15" fillId="4" borderId="5" xfId="1" applyNumberFormat="1" applyFont="1" applyFill="1" applyBorder="1" applyAlignment="1">
      <alignment horizontal="justify" vertical="center" wrapText="1"/>
    </xf>
    <xf numFmtId="164" fontId="15" fillId="4" borderId="16" xfId="1" applyNumberFormat="1" applyFont="1" applyFill="1" applyBorder="1" applyAlignment="1">
      <alignment horizontal="justify" vertical="center" wrapText="1"/>
    </xf>
    <xf numFmtId="0" fontId="8" fillId="7" borderId="6" xfId="0" applyFont="1" applyFill="1" applyBorder="1"/>
    <xf numFmtId="0" fontId="7" fillId="0" borderId="1" xfId="0" applyFont="1" applyBorder="1"/>
    <xf numFmtId="0" fontId="7" fillId="0" borderId="0" xfId="0" applyFont="1" applyBorder="1"/>
    <xf numFmtId="44" fontId="7" fillId="0" borderId="0" xfId="1" applyFont="1" applyBorder="1"/>
    <xf numFmtId="164" fontId="33" fillId="0" borderId="0" xfId="1" applyNumberFormat="1" applyFont="1" applyFill="1" applyBorder="1" applyAlignment="1">
      <alignment horizontal="left" vertical="center" wrapText="1"/>
    </xf>
    <xf numFmtId="164" fontId="8" fillId="7" borderId="7" xfId="1" applyNumberFormat="1" applyFont="1" applyFill="1" applyBorder="1" applyAlignment="1">
      <alignment horizontal="center"/>
    </xf>
    <xf numFmtId="0" fontId="28" fillId="0" borderId="1" xfId="0" applyFont="1" applyBorder="1" applyAlignment="1">
      <alignment horizontal="left" vertical="center" wrapText="1"/>
    </xf>
    <xf numFmtId="0" fontId="28" fillId="0" borderId="1" xfId="0" applyFont="1" applyBorder="1" applyAlignment="1">
      <alignment vertical="center" wrapText="1"/>
    </xf>
    <xf numFmtId="14" fontId="14" fillId="0" borderId="9" xfId="0" applyNumberFormat="1" applyFont="1" applyBorder="1" applyAlignment="1">
      <alignment horizontal="center" vertical="center" wrapText="1"/>
    </xf>
    <xf numFmtId="0" fontId="0" fillId="0" borderId="10" xfId="0" applyFont="1" applyBorder="1" applyAlignment="1">
      <alignment horizontal="left" indent="1"/>
    </xf>
    <xf numFmtId="0" fontId="8" fillId="8" borderId="6" xfId="0" applyFont="1" applyFill="1" applyBorder="1"/>
    <xf numFmtId="0" fontId="8" fillId="8" borderId="7" xfId="0" applyFont="1" applyFill="1" applyBorder="1"/>
    <xf numFmtId="0" fontId="0" fillId="8" borderId="7" xfId="0" applyFont="1" applyFill="1" applyBorder="1"/>
    <xf numFmtId="0" fontId="0" fillId="8" borderId="8" xfId="0" applyFont="1" applyFill="1" applyBorder="1"/>
    <xf numFmtId="165" fontId="0" fillId="9" borderId="1" xfId="10" applyNumberFormat="1" applyFont="1" applyFill="1" applyBorder="1"/>
    <xf numFmtId="166" fontId="0" fillId="9" borderId="1" xfId="9" applyNumberFormat="1" applyFont="1" applyFill="1" applyBorder="1"/>
    <xf numFmtId="44" fontId="7" fillId="9" borderId="1" xfId="1" applyFont="1" applyFill="1" applyBorder="1"/>
    <xf numFmtId="165" fontId="7" fillId="9" borderId="1" xfId="10" applyNumberFormat="1" applyFont="1" applyFill="1" applyBorder="1"/>
    <xf numFmtId="164" fontId="15" fillId="9" borderId="1" xfId="1" applyNumberFormat="1" applyFont="1" applyFill="1" applyBorder="1" applyAlignment="1">
      <alignment horizontal="justify" vertical="center" wrapText="1"/>
    </xf>
    <xf numFmtId="164" fontId="0" fillId="9" borderId="1" xfId="1" applyNumberFormat="1" applyFont="1" applyFill="1" applyBorder="1"/>
    <xf numFmtId="10" fontId="15" fillId="9" borderId="1" xfId="9" applyNumberFormat="1" applyFont="1" applyFill="1" applyBorder="1" applyAlignment="1">
      <alignment horizontal="right" vertical="center" wrapText="1"/>
    </xf>
    <xf numFmtId="0" fontId="12" fillId="0" borderId="0" xfId="0" applyFont="1" applyFill="1" applyBorder="1" applyAlignment="1">
      <alignment horizontal="center"/>
    </xf>
    <xf numFmtId="166" fontId="0" fillId="0" borderId="1" xfId="9" applyNumberFormat="1" applyFont="1" applyFill="1" applyBorder="1"/>
    <xf numFmtId="166" fontId="0" fillId="10" borderId="1" xfId="9" applyNumberFormat="1" applyFont="1" applyFill="1" applyBorder="1"/>
    <xf numFmtId="164" fontId="8" fillId="7" borderId="8" xfId="1" applyNumberFormat="1" applyFont="1" applyFill="1" applyBorder="1" applyAlignment="1">
      <alignment horizontal="center"/>
    </xf>
    <xf numFmtId="164" fontId="15" fillId="4" borderId="20" xfId="1" applyNumberFormat="1" applyFont="1" applyFill="1" applyBorder="1" applyAlignment="1">
      <alignment horizontal="justify" vertical="center" wrapText="1"/>
    </xf>
    <xf numFmtId="164" fontId="15" fillId="4" borderId="0" xfId="1" applyNumberFormat="1" applyFont="1" applyFill="1" applyBorder="1" applyAlignment="1">
      <alignment horizontal="justify" vertical="center" wrapText="1"/>
    </xf>
    <xf numFmtId="0" fontId="27" fillId="0" borderId="1" xfId="0" applyFont="1" applyBorder="1" applyAlignment="1">
      <alignment horizontal="center" vertical="center" wrapText="1"/>
    </xf>
    <xf numFmtId="0" fontId="42" fillId="0" borderId="1" xfId="0" applyFont="1" applyBorder="1" applyAlignment="1">
      <alignment horizontal="left" vertical="center" wrapText="1"/>
    </xf>
    <xf numFmtId="165" fontId="42" fillId="0" borderId="1" xfId="10" applyNumberFormat="1" applyFont="1" applyBorder="1" applyAlignment="1">
      <alignment horizontal="center" vertical="center" wrapText="1"/>
    </xf>
    <xf numFmtId="165" fontId="42" fillId="0" borderId="1" xfId="10" applyNumberFormat="1" applyFont="1" applyFill="1" applyBorder="1" applyAlignment="1">
      <alignment horizontal="center" vertical="center" wrapText="1"/>
    </xf>
    <xf numFmtId="164" fontId="0" fillId="0" borderId="1" xfId="1" applyNumberFormat="1" applyFont="1" applyBorder="1"/>
    <xf numFmtId="164" fontId="0" fillId="0" borderId="10" xfId="1" applyNumberFormat="1" applyFont="1" applyBorder="1"/>
    <xf numFmtId="164" fontId="8" fillId="8" borderId="7" xfId="1" applyNumberFormat="1" applyFont="1" applyFill="1" applyBorder="1"/>
    <xf numFmtId="0" fontId="0" fillId="0" borderId="12" xfId="0" applyFont="1" applyFill="1" applyBorder="1" applyAlignment="1">
      <alignment horizontal="left" indent="1"/>
    </xf>
    <xf numFmtId="0" fontId="46" fillId="0" borderId="0" xfId="0" applyFont="1" applyFill="1" applyBorder="1" applyAlignment="1">
      <alignment horizontal="left" indent="1"/>
    </xf>
    <xf numFmtId="165" fontId="6" fillId="9" borderId="1" xfId="10" applyNumberFormat="1" applyFont="1" applyFill="1" applyBorder="1"/>
    <xf numFmtId="42" fontId="47" fillId="0" borderId="1" xfId="11" applyNumberFormat="1" applyFont="1" applyFill="1" applyBorder="1" applyAlignment="1">
      <alignment wrapText="1"/>
    </xf>
    <xf numFmtId="42" fontId="47" fillId="0" borderId="1" xfId="1" applyNumberFormat="1" applyFont="1" applyFill="1" applyBorder="1" applyAlignment="1">
      <alignment horizontal="justify" wrapText="1"/>
    </xf>
    <xf numFmtId="42" fontId="47" fillId="0" borderId="1" xfId="1" applyNumberFormat="1" applyFont="1" applyFill="1" applyBorder="1" applyAlignment="1">
      <alignment horizontal="justify" vertical="center" wrapText="1"/>
    </xf>
    <xf numFmtId="42" fontId="48" fillId="0" borderId="1" xfId="9" applyNumberFormat="1" applyFont="1" applyFill="1" applyBorder="1"/>
    <xf numFmtId="167" fontId="47" fillId="0" borderId="1" xfId="10" applyNumberFormat="1" applyFont="1" applyFill="1" applyBorder="1" applyAlignment="1">
      <alignment horizontal="center" vertical="center" wrapText="1"/>
    </xf>
    <xf numFmtId="167" fontId="47" fillId="0" borderId="1" xfId="10" applyNumberFormat="1" applyFont="1" applyFill="1" applyBorder="1" applyAlignment="1">
      <alignment horizontal="justify" vertical="center" wrapText="1"/>
    </xf>
    <xf numFmtId="167" fontId="47" fillId="0" borderId="1" xfId="1" applyNumberFormat="1" applyFont="1" applyFill="1" applyBorder="1" applyAlignment="1">
      <alignment horizontal="justify" vertical="center" wrapText="1"/>
    </xf>
    <xf numFmtId="10" fontId="47" fillId="0" borderId="1" xfId="9" applyNumberFormat="1" applyFont="1" applyFill="1" applyBorder="1" applyAlignment="1">
      <alignment horizontal="right" vertical="center" wrapText="1"/>
    </xf>
    <xf numFmtId="10" fontId="47" fillId="0" borderId="1" xfId="1" applyNumberFormat="1" applyFont="1" applyFill="1" applyBorder="1" applyAlignment="1">
      <alignment horizontal="right" vertical="center" wrapText="1"/>
    </xf>
    <xf numFmtId="42" fontId="47" fillId="0" borderId="1" xfId="1" applyNumberFormat="1" applyFont="1" applyFill="1" applyBorder="1" applyAlignment="1">
      <alignment wrapText="1"/>
    </xf>
    <xf numFmtId="9" fontId="47" fillId="0" borderId="1" xfId="1" applyNumberFormat="1" applyFont="1" applyFill="1" applyBorder="1" applyAlignment="1">
      <alignment horizontal="right" vertical="center" wrapText="1"/>
    </xf>
    <xf numFmtId="10" fontId="0" fillId="0" borderId="1" xfId="9" applyNumberFormat="1" applyFont="1" applyBorder="1"/>
    <xf numFmtId="164" fontId="6" fillId="0" borderId="1" xfId="1" applyNumberFormat="1" applyFont="1" applyBorder="1"/>
    <xf numFmtId="38" fontId="15" fillId="0" borderId="1" xfId="1" applyNumberFormat="1" applyFont="1" applyBorder="1" applyAlignment="1">
      <alignment horizontal="center" vertical="center" wrapText="1"/>
    </xf>
    <xf numFmtId="166" fontId="15" fillId="0" borderId="1" xfId="9" applyNumberFormat="1" applyFont="1" applyFill="1" applyBorder="1" applyAlignment="1">
      <alignment horizontal="center" vertical="center" wrapText="1"/>
    </xf>
    <xf numFmtId="166" fontId="15" fillId="0" borderId="1" xfId="9" applyNumberFormat="1" applyFont="1" applyFill="1" applyBorder="1" applyAlignment="1">
      <alignment vertical="center" wrapText="1"/>
    </xf>
    <xf numFmtId="38" fontId="15" fillId="0" borderId="1" xfId="1" applyNumberFormat="1" applyFont="1" applyFill="1" applyBorder="1" applyAlignment="1">
      <alignment horizontal="center" vertical="center" wrapText="1"/>
    </xf>
    <xf numFmtId="165" fontId="13" fillId="0" borderId="1" xfId="10" applyNumberFormat="1" applyFont="1" applyFill="1" applyBorder="1"/>
    <xf numFmtId="165" fontId="15" fillId="9" borderId="1" xfId="10" applyNumberFormat="1" applyFont="1" applyFill="1" applyBorder="1" applyAlignment="1">
      <alignment horizontal="justify" vertical="center" wrapText="1"/>
    </xf>
    <xf numFmtId="164" fontId="14" fillId="0" borderId="1" xfId="1" applyNumberFormat="1" applyFont="1" applyFill="1" applyBorder="1" applyAlignment="1">
      <alignment horizontal="justify" vertical="center" wrapText="1"/>
    </xf>
    <xf numFmtId="164" fontId="20" fillId="0" borderId="1" xfId="1" applyNumberFormat="1" applyFont="1" applyBorder="1" applyAlignment="1">
      <alignment horizontal="right" vertical="center" wrapText="1"/>
    </xf>
    <xf numFmtId="164" fontId="42" fillId="0" borderId="1" xfId="1" applyNumberFormat="1" applyFont="1" applyBorder="1" applyAlignment="1">
      <alignment horizontal="center" vertical="center" wrapText="1"/>
    </xf>
    <xf numFmtId="0" fontId="13" fillId="0" borderId="1" xfId="0" applyFont="1" applyBorder="1" applyAlignment="1">
      <alignment horizontal="center"/>
    </xf>
    <xf numFmtId="164" fontId="10" fillId="0" borderId="1" xfId="1" applyNumberFormat="1" applyFont="1" applyBorder="1" applyAlignment="1">
      <alignment horizontal="right"/>
    </xf>
    <xf numFmtId="165" fontId="11" fillId="0" borderId="1" xfId="10" applyNumberFormat="1" applyFont="1" applyFill="1" applyBorder="1"/>
    <xf numFmtId="9" fontId="0" fillId="0" borderId="1" xfId="9" applyFont="1" applyFill="1" applyBorder="1"/>
    <xf numFmtId="9" fontId="40" fillId="0" borderId="1" xfId="10" applyNumberFormat="1" applyFont="1" applyFill="1" applyBorder="1"/>
    <xf numFmtId="42" fontId="40" fillId="0" borderId="1" xfId="10" applyNumberFormat="1" applyFont="1" applyFill="1" applyBorder="1" applyAlignment="1">
      <alignment horizontal="justify" vertical="center" wrapText="1"/>
    </xf>
    <xf numFmtId="9" fontId="40" fillId="0" borderId="1" xfId="10" applyNumberFormat="1" applyFont="1" applyFill="1" applyBorder="1" applyAlignment="1">
      <alignment horizontal="right" wrapText="1"/>
    </xf>
    <xf numFmtId="9" fontId="0" fillId="9" borderId="1" xfId="9" applyFont="1" applyFill="1" applyBorder="1"/>
    <xf numFmtId="9" fontId="40" fillId="9" borderId="1" xfId="10" applyNumberFormat="1" applyFont="1" applyFill="1" applyBorder="1"/>
    <xf numFmtId="42" fontId="40" fillId="9" borderId="1" xfId="10" applyNumberFormat="1" applyFont="1" applyFill="1" applyBorder="1" applyAlignment="1">
      <alignment horizontal="justify" vertical="center" wrapText="1"/>
    </xf>
    <xf numFmtId="9" fontId="40" fillId="9" borderId="1" xfId="10" applyNumberFormat="1" applyFont="1" applyFill="1" applyBorder="1" applyAlignment="1">
      <alignment horizontal="right" wrapText="1"/>
    </xf>
    <xf numFmtId="166" fontId="0" fillId="0" borderId="1" xfId="0" applyNumberFormat="1" applyBorder="1"/>
    <xf numFmtId="166" fontId="40" fillId="0" borderId="1" xfId="10" applyNumberFormat="1" applyFont="1" applyFill="1" applyBorder="1" applyAlignment="1">
      <alignment horizontal="right" wrapText="1"/>
    </xf>
    <xf numFmtId="10" fontId="0" fillId="9" borderId="1" xfId="0" applyNumberFormat="1" applyFont="1" applyFill="1" applyBorder="1"/>
    <xf numFmtId="0" fontId="53" fillId="0" borderId="0" xfId="0" applyFont="1" applyAlignment="1"/>
    <xf numFmtId="0" fontId="55" fillId="0" borderId="0" xfId="0" applyFont="1" applyAlignment="1"/>
    <xf numFmtId="0" fontId="50" fillId="0" borderId="0" xfId="0" applyFont="1" applyAlignment="1"/>
    <xf numFmtId="0" fontId="56" fillId="0" borderId="0" xfId="0" applyFont="1" applyAlignment="1"/>
    <xf numFmtId="6" fontId="57" fillId="11" borderId="1" xfId="0" applyNumberFormat="1" applyFont="1" applyFill="1" applyBorder="1" applyAlignment="1"/>
    <xf numFmtId="6" fontId="57" fillId="11" borderId="8" xfId="0" applyNumberFormat="1" applyFont="1" applyFill="1" applyBorder="1" applyAlignment="1"/>
    <xf numFmtId="6" fontId="57" fillId="11" borderId="10" xfId="0" applyNumberFormat="1" applyFont="1" applyFill="1" applyBorder="1" applyAlignment="1"/>
    <xf numFmtId="6" fontId="57" fillId="11" borderId="16" xfId="0" applyNumberFormat="1" applyFont="1" applyFill="1" applyBorder="1" applyAlignment="1"/>
    <xf numFmtId="10" fontId="0" fillId="0" borderId="1" xfId="1" applyNumberFormat="1" applyFont="1" applyBorder="1"/>
    <xf numFmtId="0" fontId="47" fillId="11" borderId="1" xfId="0" applyFont="1" applyFill="1" applyBorder="1" applyAlignment="1">
      <alignment wrapText="1"/>
    </xf>
    <xf numFmtId="3" fontId="47" fillId="11" borderId="1" xfId="0" applyNumberFormat="1" applyFont="1" applyFill="1" applyBorder="1" applyAlignment="1">
      <alignment wrapText="1"/>
    </xf>
    <xf numFmtId="0" fontId="47" fillId="11" borderId="8" xfId="0" applyFont="1" applyFill="1" applyBorder="1" applyAlignment="1">
      <alignment wrapText="1"/>
    </xf>
    <xf numFmtId="3" fontId="47" fillId="11" borderId="8" xfId="0" applyNumberFormat="1" applyFont="1" applyFill="1" applyBorder="1" applyAlignment="1">
      <alignment wrapText="1"/>
    </xf>
    <xf numFmtId="0" fontId="47" fillId="11" borderId="10" xfId="0" applyFont="1" applyFill="1" applyBorder="1" applyAlignment="1">
      <alignment wrapText="1"/>
    </xf>
    <xf numFmtId="3" fontId="47" fillId="11" borderId="10" xfId="0" applyNumberFormat="1" applyFont="1" applyFill="1" applyBorder="1" applyAlignment="1">
      <alignment wrapText="1"/>
    </xf>
    <xf numFmtId="0" fontId="47" fillId="11" borderId="16" xfId="0" applyFont="1" applyFill="1" applyBorder="1" applyAlignment="1">
      <alignment wrapText="1"/>
    </xf>
    <xf numFmtId="3" fontId="47" fillId="11" borderId="16" xfId="0" applyNumberFormat="1" applyFont="1" applyFill="1" applyBorder="1" applyAlignment="1">
      <alignment wrapText="1"/>
    </xf>
    <xf numFmtId="0" fontId="58" fillId="0" borderId="5" xfId="0" applyFont="1" applyFill="1" applyBorder="1" applyAlignment="1">
      <alignment wrapText="1"/>
    </xf>
    <xf numFmtId="0" fontId="57" fillId="0" borderId="0" xfId="0" applyFont="1" applyFill="1" applyBorder="1" applyAlignment="1"/>
    <xf numFmtId="3" fontId="59" fillId="11" borderId="1" xfId="0" applyNumberFormat="1" applyFont="1" applyFill="1" applyBorder="1" applyAlignment="1">
      <alignment wrapText="1"/>
    </xf>
    <xf numFmtId="3" fontId="59" fillId="11" borderId="8" xfId="0" applyNumberFormat="1" applyFont="1" applyFill="1" applyBorder="1" applyAlignment="1">
      <alignment wrapText="1"/>
    </xf>
    <xf numFmtId="0" fontId="59" fillId="11" borderId="10" xfId="0" applyFont="1" applyFill="1" applyBorder="1" applyAlignment="1">
      <alignment wrapText="1"/>
    </xf>
    <xf numFmtId="3" fontId="59" fillId="11" borderId="10" xfId="0" applyNumberFormat="1" applyFont="1" applyFill="1" applyBorder="1" applyAlignment="1">
      <alignment wrapText="1"/>
    </xf>
    <xf numFmtId="0" fontId="59" fillId="11" borderId="16" xfId="0" applyFont="1" applyFill="1" applyBorder="1" applyAlignment="1">
      <alignment wrapText="1"/>
    </xf>
    <xf numFmtId="3" fontId="59" fillId="11" borderId="16" xfId="0" applyNumberFormat="1" applyFont="1" applyFill="1" applyBorder="1" applyAlignment="1">
      <alignment wrapText="1"/>
    </xf>
    <xf numFmtId="0" fontId="60" fillId="11" borderId="10" xfId="0" applyFont="1" applyFill="1" applyBorder="1" applyAlignment="1"/>
    <xf numFmtId="0" fontId="60" fillId="11" borderId="16" xfId="0" applyFont="1" applyFill="1" applyBorder="1" applyAlignment="1"/>
    <xf numFmtId="0" fontId="60" fillId="0" borderId="10" xfId="0" applyFont="1" applyFill="1" applyBorder="1" applyAlignment="1"/>
    <xf numFmtId="0" fontId="60" fillId="0" borderId="16" xfId="0" applyFont="1" applyFill="1" applyBorder="1" applyAlignment="1"/>
    <xf numFmtId="3" fontId="60" fillId="0" borderId="10" xfId="0" applyNumberFormat="1" applyFont="1" applyFill="1" applyBorder="1" applyAlignment="1"/>
    <xf numFmtId="3" fontId="60" fillId="0" borderId="16" xfId="0" applyNumberFormat="1" applyFont="1" applyFill="1" applyBorder="1" applyAlignment="1"/>
    <xf numFmtId="0" fontId="58" fillId="0" borderId="16" xfId="0" applyFont="1" applyFill="1" applyBorder="1" applyAlignment="1">
      <alignment wrapText="1"/>
    </xf>
    <xf numFmtId="0" fontId="61" fillId="0" borderId="1" xfId="0" applyFont="1" applyBorder="1" applyAlignment="1">
      <alignment wrapText="1"/>
    </xf>
    <xf numFmtId="0" fontId="62" fillId="0" borderId="1" xfId="0" applyFont="1" applyFill="1" applyBorder="1" applyAlignment="1">
      <alignment wrapText="1"/>
    </xf>
    <xf numFmtId="0" fontId="62" fillId="0" borderId="10" xfId="0" applyFont="1" applyFill="1" applyBorder="1" applyAlignment="1">
      <alignment wrapText="1"/>
    </xf>
    <xf numFmtId="0" fontId="60" fillId="0" borderId="1" xfId="0" applyFont="1" applyFill="1" applyBorder="1" applyAlignment="1"/>
    <xf numFmtId="6" fontId="62" fillId="0" borderId="1" xfId="0" applyNumberFormat="1" applyFont="1" applyFill="1" applyBorder="1" applyAlignment="1">
      <alignment wrapText="1"/>
    </xf>
    <xf numFmtId="6" fontId="62" fillId="0" borderId="8" xfId="0" applyNumberFormat="1" applyFont="1" applyFill="1" applyBorder="1" applyAlignment="1">
      <alignment wrapText="1"/>
    </xf>
    <xf numFmtId="6" fontId="62" fillId="0" borderId="10" xfId="0" applyNumberFormat="1" applyFont="1" applyFill="1" applyBorder="1" applyAlignment="1">
      <alignment wrapText="1"/>
    </xf>
    <xf numFmtId="0" fontId="62" fillId="0" borderId="16" xfId="0" applyFont="1" applyFill="1" applyBorder="1" applyAlignment="1">
      <alignment wrapText="1"/>
    </xf>
    <xf numFmtId="6" fontId="62" fillId="0" borderId="16" xfId="0" applyNumberFormat="1" applyFont="1" applyFill="1" applyBorder="1" applyAlignment="1">
      <alignment wrapText="1"/>
    </xf>
    <xf numFmtId="6" fontId="60" fillId="0" borderId="10" xfId="0" applyNumberFormat="1" applyFont="1" applyFill="1" applyBorder="1" applyAlignment="1"/>
    <xf numFmtId="6" fontId="60" fillId="0" borderId="16" xfId="0" applyNumberFormat="1" applyFont="1" applyFill="1" applyBorder="1" applyAlignment="1"/>
    <xf numFmtId="6" fontId="60" fillId="0" borderId="1" xfId="0" applyNumberFormat="1" applyFont="1" applyFill="1" applyBorder="1" applyAlignment="1"/>
    <xf numFmtId="0" fontId="60" fillId="0" borderId="8" xfId="0" applyFont="1" applyFill="1" applyBorder="1" applyAlignment="1"/>
    <xf numFmtId="6" fontId="60" fillId="0" borderId="8" xfId="0" applyNumberFormat="1" applyFont="1" applyFill="1" applyBorder="1" applyAlignment="1"/>
    <xf numFmtId="167" fontId="47" fillId="12" borderId="1" xfId="1" applyNumberFormat="1" applyFont="1" applyFill="1" applyBorder="1" applyAlignment="1">
      <alignment horizontal="justify" vertical="center" wrapText="1"/>
    </xf>
    <xf numFmtId="6" fontId="13" fillId="0" borderId="1" xfId="1" applyNumberFormat="1" applyFont="1" applyBorder="1" applyAlignment="1">
      <alignment horizontal="center"/>
    </xf>
    <xf numFmtId="10" fontId="15" fillId="9" borderId="1" xfId="1" applyNumberFormat="1" applyFont="1" applyFill="1" applyBorder="1" applyAlignment="1">
      <alignment horizontal="center" vertical="center" wrapText="1"/>
    </xf>
    <xf numFmtId="0" fontId="50" fillId="0" borderId="0" xfId="0" applyFont="1" applyAlignment="1">
      <alignment horizontal="center"/>
    </xf>
    <xf numFmtId="0" fontId="27" fillId="0" borderId="9" xfId="0" applyFont="1" applyBorder="1" applyAlignment="1">
      <alignment horizontal="center" wrapText="1"/>
    </xf>
    <xf numFmtId="0" fontId="19" fillId="0" borderId="0" xfId="0" applyFont="1" applyAlignment="1">
      <alignment horizontal="center"/>
    </xf>
    <xf numFmtId="0" fontId="65" fillId="0" borderId="0" xfId="0" applyFont="1" applyAlignment="1">
      <alignment wrapText="1"/>
    </xf>
    <xf numFmtId="0" fontId="63" fillId="0" borderId="21" xfId="0" applyFont="1" applyBorder="1" applyAlignment="1">
      <alignment wrapText="1"/>
    </xf>
    <xf numFmtId="0" fontId="67" fillId="0" borderId="21" xfId="0" applyFont="1" applyBorder="1" applyAlignment="1">
      <alignment wrapText="1"/>
    </xf>
    <xf numFmtId="0" fontId="0" fillId="0" borderId="21" xfId="0" applyBorder="1"/>
    <xf numFmtId="0" fontId="12" fillId="5" borderId="11" xfId="0" applyFont="1" applyFill="1" applyBorder="1" applyAlignment="1">
      <alignment horizontal="center"/>
    </xf>
    <xf numFmtId="0" fontId="12" fillId="5" borderId="5" xfId="0" applyFont="1" applyFill="1" applyBorder="1" applyAlignment="1">
      <alignment horizontal="center"/>
    </xf>
    <xf numFmtId="0" fontId="6" fillId="0" borderId="6" xfId="0" applyFont="1" applyBorder="1" applyAlignment="1">
      <alignment horizontal="left"/>
    </xf>
    <xf numFmtId="0" fontId="6" fillId="0" borderId="7" xfId="0" applyFont="1" applyBorder="1" applyAlignment="1">
      <alignment horizontal="left"/>
    </xf>
    <xf numFmtId="0" fontId="6" fillId="0" borderId="8" xfId="0" applyFont="1" applyBorder="1" applyAlignment="1">
      <alignment horizontal="left"/>
    </xf>
    <xf numFmtId="0" fontId="9" fillId="0" borderId="0" xfId="0" applyFont="1" applyAlignment="1">
      <alignment horizontal="center" vertical="center" wrapText="1"/>
    </xf>
    <xf numFmtId="49" fontId="10" fillId="0" borderId="5" xfId="0" applyNumberFormat="1" applyFont="1" applyBorder="1" applyAlignment="1">
      <alignment horizontal="center"/>
    </xf>
    <xf numFmtId="164" fontId="15" fillId="0" borderId="7" xfId="1" applyNumberFormat="1" applyFont="1" applyBorder="1" applyAlignment="1">
      <alignment horizontal="center" vertical="center" wrapText="1"/>
    </xf>
    <xf numFmtId="0" fontId="10" fillId="0" borderId="5" xfId="0" applyNumberFormat="1" applyFont="1" applyBorder="1" applyAlignment="1">
      <alignment horizontal="center"/>
    </xf>
    <xf numFmtId="0" fontId="12" fillId="5" borderId="12" xfId="0" applyFont="1" applyFill="1" applyBorder="1" applyAlignment="1">
      <alignment horizontal="center"/>
    </xf>
    <xf numFmtId="0" fontId="12" fillId="5" borderId="0" xfId="0" applyFont="1" applyFill="1" applyBorder="1" applyAlignment="1">
      <alignment horizontal="center"/>
    </xf>
    <xf numFmtId="164" fontId="33" fillId="0" borderId="13" xfId="1" applyNumberFormat="1" applyFont="1" applyFill="1" applyBorder="1" applyAlignment="1">
      <alignment horizontal="center" vertical="center" wrapText="1"/>
    </xf>
    <xf numFmtId="164" fontId="33" fillId="0" borderId="14" xfId="1" applyNumberFormat="1" applyFont="1" applyFill="1" applyBorder="1" applyAlignment="1">
      <alignment horizontal="center" vertical="center" wrapText="1"/>
    </xf>
    <xf numFmtId="164" fontId="33" fillId="0" borderId="11" xfId="1" applyNumberFormat="1" applyFont="1" applyFill="1" applyBorder="1" applyAlignment="1">
      <alignment horizontal="center" vertical="center" wrapText="1"/>
    </xf>
    <xf numFmtId="164" fontId="33" fillId="0" borderId="5" xfId="1" applyNumberFormat="1" applyFont="1" applyFill="1" applyBorder="1" applyAlignment="1">
      <alignment horizontal="center" vertical="center" wrapText="1"/>
    </xf>
    <xf numFmtId="0" fontId="23" fillId="0" borderId="6" xfId="0" applyFont="1" applyBorder="1" applyAlignment="1">
      <alignment horizontal="center" wrapText="1"/>
    </xf>
    <xf numFmtId="0" fontId="23" fillId="0" borderId="7" xfId="0" applyFont="1" applyBorder="1" applyAlignment="1">
      <alignment horizontal="center" wrapText="1"/>
    </xf>
    <xf numFmtId="0" fontId="23" fillId="0" borderId="8" xfId="0" applyFont="1" applyBorder="1" applyAlignment="1">
      <alignment horizontal="center" wrapText="1"/>
    </xf>
    <xf numFmtId="164" fontId="33" fillId="0" borderId="1" xfId="1" applyNumberFormat="1" applyFont="1" applyFill="1" applyBorder="1" applyAlignment="1">
      <alignment horizontal="left" vertical="top" wrapText="1"/>
    </xf>
    <xf numFmtId="0" fontId="12" fillId="5" borderId="12" xfId="0" applyFont="1" applyFill="1" applyBorder="1" applyAlignment="1">
      <alignment horizontal="center" vertical="center"/>
    </xf>
    <xf numFmtId="0" fontId="12" fillId="5" borderId="0" xfId="0" applyFont="1" applyFill="1" applyBorder="1" applyAlignment="1">
      <alignment horizontal="center" vertical="center"/>
    </xf>
    <xf numFmtId="0" fontId="7" fillId="0" borderId="6" xfId="0" applyFont="1" applyBorder="1" applyAlignment="1">
      <alignment horizontal="left"/>
    </xf>
    <xf numFmtId="0" fontId="7" fillId="0" borderId="7" xfId="0" applyFont="1" applyBorder="1" applyAlignment="1">
      <alignment horizontal="left"/>
    </xf>
    <xf numFmtId="164" fontId="15" fillId="0" borderId="6" xfId="1" applyNumberFormat="1" applyFont="1" applyFill="1" applyBorder="1" applyAlignment="1">
      <alignment horizontal="center" vertical="center" wrapText="1"/>
    </xf>
    <xf numFmtId="164" fontId="15" fillId="0" borderId="7" xfId="1" applyNumberFormat="1" applyFont="1" applyFill="1" applyBorder="1" applyAlignment="1">
      <alignment horizontal="center" vertical="center" wrapText="1"/>
    </xf>
    <xf numFmtId="164" fontId="33" fillId="0" borderId="6" xfId="1" applyNumberFormat="1" applyFont="1" applyFill="1" applyBorder="1" applyAlignment="1">
      <alignment horizontal="left" vertical="center" wrapText="1"/>
    </xf>
    <xf numFmtId="164" fontId="33" fillId="0" borderId="7" xfId="1" applyNumberFormat="1" applyFont="1" applyFill="1" applyBorder="1" applyAlignment="1">
      <alignment horizontal="left" vertical="center" wrapText="1"/>
    </xf>
    <xf numFmtId="0" fontId="50" fillId="0" borderId="0" xfId="0" applyFont="1" applyAlignment="1">
      <alignment horizontal="center"/>
    </xf>
    <xf numFmtId="0" fontId="51" fillId="0" borderId="0" xfId="0" applyFont="1" applyAlignment="1">
      <alignment horizontal="center"/>
    </xf>
    <xf numFmtId="0" fontId="12" fillId="5" borderId="11" xfId="0" applyFont="1" applyFill="1" applyBorder="1" applyAlignment="1">
      <alignment horizontal="center" wrapText="1"/>
    </xf>
    <xf numFmtId="164" fontId="15" fillId="0" borderId="8" xfId="1" applyNumberFormat="1" applyFont="1" applyFill="1" applyBorder="1" applyAlignment="1">
      <alignment horizontal="center" vertical="center" wrapText="1"/>
    </xf>
    <xf numFmtId="0" fontId="27" fillId="0" borderId="9" xfId="0" applyFont="1" applyBorder="1" applyAlignment="1">
      <alignment horizontal="center" wrapText="1"/>
    </xf>
    <xf numFmtId="0" fontId="27" fillId="0" borderId="10" xfId="0" applyFont="1" applyBorder="1" applyAlignment="1">
      <alignment horizontal="center" wrapText="1"/>
    </xf>
    <xf numFmtId="0" fontId="18" fillId="0" borderId="1" xfId="0" applyFont="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41" fillId="0" borderId="17" xfId="0" applyFont="1" applyBorder="1" applyAlignment="1">
      <alignment horizontal="left" vertical="center" wrapText="1"/>
    </xf>
    <xf numFmtId="0" fontId="41" fillId="0" borderId="18" xfId="0" applyFont="1" applyBorder="1" applyAlignment="1">
      <alignment horizontal="left" vertical="center" wrapText="1"/>
    </xf>
    <xf numFmtId="0" fontId="41" fillId="0" borderId="19" xfId="0" applyFont="1" applyBorder="1" applyAlignment="1">
      <alignment horizontal="left" vertical="center" wrapText="1"/>
    </xf>
    <xf numFmtId="0" fontId="7" fillId="0" borderId="6"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34" fillId="0" borderId="6" xfId="0" applyFont="1" applyBorder="1" applyAlignment="1">
      <alignment horizontal="left"/>
    </xf>
    <xf numFmtId="0" fontId="34" fillId="0" borderId="7" xfId="0" applyFont="1" applyBorder="1" applyAlignment="1">
      <alignment horizontal="left"/>
    </xf>
    <xf numFmtId="0" fontId="34" fillId="0" borderId="8" xfId="0" applyFont="1" applyBorder="1" applyAlignment="1">
      <alignment horizontal="left"/>
    </xf>
    <xf numFmtId="0" fontId="36" fillId="0" borderId="6" xfId="0" applyFont="1" applyFill="1" applyBorder="1" applyAlignment="1">
      <alignment horizontal="center"/>
    </xf>
    <xf numFmtId="0" fontId="36" fillId="0" borderId="7" xfId="0" applyFont="1" applyFill="1" applyBorder="1" applyAlignment="1">
      <alignment horizontal="center"/>
    </xf>
    <xf numFmtId="0" fontId="36" fillId="0" borderId="8" xfId="0" applyFont="1" applyFill="1" applyBorder="1" applyAlignment="1">
      <alignment horizontal="center"/>
    </xf>
    <xf numFmtId="0" fontId="39" fillId="0" borderId="0" xfId="0" applyFont="1" applyAlignment="1">
      <alignment horizontal="center"/>
    </xf>
  </cellXfs>
  <cellStyles count="12">
    <cellStyle name="Comma" xfId="10" builtinId="3"/>
    <cellStyle name="Comma 2" xfId="6" xr:uid="{00000000-0005-0000-0000-000001000000}"/>
    <cellStyle name="Currency" xfId="1" builtinId="4"/>
    <cellStyle name="Currency 10" xfId="7" xr:uid="{00000000-0005-0000-0000-000003000000}"/>
    <cellStyle name="Currency 2" xfId="2" xr:uid="{00000000-0005-0000-0000-000004000000}"/>
    <cellStyle name="Currency 2 2" xfId="5" xr:uid="{00000000-0005-0000-0000-000005000000}"/>
    <cellStyle name="Currency 27" xfId="8" xr:uid="{00000000-0005-0000-0000-000006000000}"/>
    <cellStyle name="Normal" xfId="0" builtinId="0"/>
    <cellStyle name="Normal 2" xfId="3" xr:uid="{00000000-0005-0000-0000-000008000000}"/>
    <cellStyle name="Normal 3" xfId="4" xr:uid="{00000000-0005-0000-0000-000009000000}"/>
    <cellStyle name="Normal 4" xfId="11" xr:uid="{00000000-0005-0000-0000-00000A000000}"/>
    <cellStyle name="Percent" xfId="9" builtinId="5"/>
  </cellStyles>
  <dxfs count="0"/>
  <tableStyles count="0" defaultTableStyle="TableStyleMedium2" defaultPivotStyle="PivotStyleLight16"/>
  <colors>
    <mruColors>
      <color rgb="FF0416C6"/>
      <color rgb="FFB01C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showGridLines="0" topLeftCell="F6" zoomScale="85" zoomScaleNormal="85" workbookViewId="0">
      <selection sqref="A1:G1"/>
    </sheetView>
  </sheetViews>
  <sheetFormatPr defaultColWidth="8.81640625" defaultRowHeight="14.5" x14ac:dyDescent="0.35"/>
  <cols>
    <col min="1" max="1" width="57" style="20" bestFit="1" customWidth="1"/>
    <col min="2" max="3" width="16" style="20" customWidth="1"/>
    <col min="4" max="4" width="17.1796875" style="20" customWidth="1"/>
    <col min="5" max="5" width="16.81640625" style="20" customWidth="1"/>
    <col min="6" max="6" width="16.26953125" style="20" customWidth="1"/>
    <col min="7" max="7" width="16" style="20" customWidth="1"/>
    <col min="8" max="16384" width="8.81640625" style="20"/>
  </cols>
  <sheetData>
    <row r="1" spans="1:7" s="3" customFormat="1" ht="45" customHeight="1" x14ac:dyDescent="0.35">
      <c r="A1" s="251" t="s">
        <v>0</v>
      </c>
      <c r="B1" s="251"/>
      <c r="C1" s="251"/>
      <c r="D1" s="251"/>
      <c r="E1" s="251"/>
      <c r="F1" s="251"/>
      <c r="G1" s="251"/>
    </row>
    <row r="2" spans="1:7" s="4" customFormat="1" ht="10" customHeight="1" x14ac:dyDescent="0.35"/>
    <row r="3" spans="1:7" s="5" customFormat="1" ht="18.5" x14ac:dyDescent="0.45">
      <c r="A3" s="5" t="s">
        <v>1</v>
      </c>
      <c r="B3" s="252" t="s">
        <v>2</v>
      </c>
      <c r="C3" s="252"/>
      <c r="D3" s="252"/>
    </row>
    <row r="4" spans="1:7" s="5" customFormat="1" ht="10" customHeight="1" x14ac:dyDescent="0.45">
      <c r="B4" s="6"/>
      <c r="C4" s="6"/>
      <c r="D4" s="6"/>
    </row>
    <row r="5" spans="1:7" s="7" customFormat="1" ht="19.5" x14ac:dyDescent="0.45">
      <c r="A5" s="246" t="s">
        <v>3</v>
      </c>
      <c r="B5" s="247"/>
      <c r="C5" s="247"/>
      <c r="D5" s="247"/>
      <c r="E5" s="247"/>
      <c r="F5" s="247"/>
      <c r="G5" s="247"/>
    </row>
    <row r="6" spans="1:7" s="7" customFormat="1" ht="46.5" x14ac:dyDescent="0.45">
      <c r="A6" s="123" t="s">
        <v>4</v>
      </c>
      <c r="B6" s="8" t="s">
        <v>5</v>
      </c>
      <c r="C6" s="8" t="s">
        <v>6</v>
      </c>
      <c r="D6" s="8" t="s">
        <v>7</v>
      </c>
      <c r="E6" s="8" t="s">
        <v>8</v>
      </c>
      <c r="F6" s="8" t="s">
        <v>9</v>
      </c>
      <c r="G6" s="8" t="s">
        <v>10</v>
      </c>
    </row>
    <row r="7" spans="1:7" s="7" customFormat="1" ht="16.899999999999999" customHeight="1" x14ac:dyDescent="0.45">
      <c r="A7" s="9" t="s">
        <v>11</v>
      </c>
      <c r="B7" s="11">
        <v>6996</v>
      </c>
      <c r="C7" s="11">
        <v>7003</v>
      </c>
      <c r="D7" s="11">
        <v>7037</v>
      </c>
      <c r="E7" s="200">
        <v>6886</v>
      </c>
      <c r="F7" s="202">
        <v>7114</v>
      </c>
      <c r="G7" s="172">
        <v>7305</v>
      </c>
    </row>
    <row r="8" spans="1:7" s="7" customFormat="1" ht="16.899999999999999" customHeight="1" x14ac:dyDescent="0.45">
      <c r="A8" s="12" t="s">
        <v>12</v>
      </c>
      <c r="B8" s="13"/>
      <c r="C8" s="14">
        <f>+(C7-B7)/B7</f>
        <v>1.0005717552887365E-3</v>
      </c>
      <c r="D8" s="14">
        <f>+(D7-C7)/C7</f>
        <v>4.8550621162358988E-3</v>
      </c>
      <c r="E8" s="168">
        <f>+(E7-D7)/D7</f>
        <v>-2.1458007673724598E-2</v>
      </c>
      <c r="F8" s="169">
        <f>+(F7-E7)/E7</f>
        <v>3.3110659308742373E-2</v>
      </c>
      <c r="G8" s="169">
        <f>+(G7-F7)/F7</f>
        <v>2.6848467809952207E-2</v>
      </c>
    </row>
    <row r="9" spans="1:7" s="7" customFormat="1" ht="16.899999999999999" customHeight="1" x14ac:dyDescent="0.45">
      <c r="A9" s="9" t="s">
        <v>13</v>
      </c>
      <c r="B9" s="11">
        <v>5677</v>
      </c>
      <c r="C9" s="11">
        <v>5729</v>
      </c>
      <c r="D9" s="11">
        <v>5790</v>
      </c>
      <c r="E9" s="200">
        <v>5710</v>
      </c>
      <c r="F9" s="202">
        <v>5892</v>
      </c>
      <c r="G9" s="172">
        <v>6045</v>
      </c>
    </row>
    <row r="10" spans="1:7" s="7" customFormat="1" ht="16.899999999999999" customHeight="1" x14ac:dyDescent="0.45">
      <c r="A10" s="12" t="s">
        <v>14</v>
      </c>
      <c r="B10" s="9"/>
      <c r="C10" s="14">
        <f>+(C9-B9)/B9</f>
        <v>9.1597674828254368E-3</v>
      </c>
      <c r="D10" s="14">
        <f>+(D9-C9)/C9</f>
        <v>1.0647582475126548E-2</v>
      </c>
      <c r="E10" s="168">
        <f>+(E9-D9)/D9</f>
        <v>-1.3816925734024179E-2</v>
      </c>
      <c r="F10" s="169">
        <f>+(F9-E9)/E9</f>
        <v>3.1873905429071807E-2</v>
      </c>
      <c r="G10" s="169">
        <f>+(G9-F9)/F9</f>
        <v>2.5967413441955193E-2</v>
      </c>
    </row>
    <row r="11" spans="1:7" s="7" customFormat="1" ht="16.899999999999999" customHeight="1" x14ac:dyDescent="0.45">
      <c r="A11" s="9" t="s">
        <v>15</v>
      </c>
      <c r="B11" s="167">
        <f>'Financial Trends'!B7/B9</f>
        <v>4348.8139862603484</v>
      </c>
      <c r="C11" s="167">
        <f>'Financial Trends'!C7/C9</f>
        <v>4465.8596613719674</v>
      </c>
      <c r="D11" s="167">
        <f>'Financial Trends'!D7/D9</f>
        <v>4718.4063903281522</v>
      </c>
      <c r="E11" s="170">
        <f>'Financial Trends'!E7/E9</f>
        <v>4943.5907180385293</v>
      </c>
      <c r="F11" s="15"/>
      <c r="G11" s="15"/>
    </row>
    <row r="12" spans="1:7" s="7" customFormat="1" ht="16.899999999999999" customHeight="1" x14ac:dyDescent="0.45">
      <c r="A12" s="9" t="s">
        <v>16</v>
      </c>
      <c r="B12" s="167">
        <f>('Financial Trends'!B7+'Financial Trends'!B8+'Financial Trends'!B9)/B9</f>
        <v>9922.0720450942408</v>
      </c>
      <c r="C12" s="167">
        <f>('Financial Trends'!C7+'Financial Trends'!C8+'Financial Trends'!C9)/C9</f>
        <v>10138.79455402339</v>
      </c>
      <c r="D12" s="167">
        <f>('Financial Trends'!D7+'Financial Trends'!D8+'Financial Trends'!D9)/D9</f>
        <v>10392.143924006907</v>
      </c>
      <c r="E12" s="170">
        <f>('Financial Trends'!E7+'Financial Trends'!E8+'Financial Trends'!E9)/E9</f>
        <v>10857.097723292469</v>
      </c>
      <c r="F12" s="104"/>
      <c r="G12" s="104"/>
    </row>
    <row r="13" spans="1:7" s="7" customFormat="1" ht="8.15" customHeight="1" x14ac:dyDescent="0.45">
      <c r="A13" s="16"/>
      <c r="B13" s="16"/>
      <c r="C13" s="17"/>
      <c r="D13" s="18"/>
      <c r="E13" s="18"/>
      <c r="F13" s="253"/>
      <c r="G13" s="253"/>
    </row>
    <row r="14" spans="1:7" s="7" customFormat="1" ht="16.899999999999999" customHeight="1" x14ac:dyDescent="0.45">
      <c r="A14" s="9" t="s">
        <v>17</v>
      </c>
      <c r="B14" s="10">
        <v>777</v>
      </c>
      <c r="C14" s="10">
        <v>787</v>
      </c>
      <c r="D14" s="10">
        <v>949</v>
      </c>
      <c r="E14" s="199">
        <v>898</v>
      </c>
      <c r="F14" s="201">
        <v>930</v>
      </c>
      <c r="G14" s="199">
        <v>950</v>
      </c>
    </row>
    <row r="15" spans="1:7" s="7" customFormat="1" ht="16.899999999999999" customHeight="1" x14ac:dyDescent="0.45">
      <c r="A15" s="25" t="s">
        <v>18</v>
      </c>
      <c r="B15" s="10">
        <v>5778</v>
      </c>
      <c r="C15" s="10">
        <v>5768</v>
      </c>
      <c r="D15" s="10">
        <v>5649</v>
      </c>
      <c r="E15" s="204">
        <v>5472</v>
      </c>
      <c r="F15" s="206">
        <v>5591</v>
      </c>
      <c r="G15" s="204">
        <v>5680</v>
      </c>
    </row>
    <row r="16" spans="1:7" s="7" customFormat="1" ht="16.899999999999999" customHeight="1" x14ac:dyDescent="0.45">
      <c r="A16" s="9" t="s">
        <v>19</v>
      </c>
      <c r="B16" s="10">
        <v>441</v>
      </c>
      <c r="C16" s="10">
        <v>448</v>
      </c>
      <c r="D16" s="10">
        <v>439</v>
      </c>
      <c r="E16" s="203">
        <v>514</v>
      </c>
      <c r="F16" s="205">
        <v>593</v>
      </c>
      <c r="G16" s="203">
        <v>675</v>
      </c>
    </row>
    <row r="17" spans="1:7" s="7" customFormat="1" ht="8.15" customHeight="1" x14ac:dyDescent="0.45">
      <c r="A17" s="26"/>
      <c r="B17" s="27"/>
      <c r="C17" s="27"/>
      <c r="D17" s="27"/>
      <c r="E17" s="207" t="s">
        <v>20</v>
      </c>
      <c r="F17" s="207" t="s">
        <v>20</v>
      </c>
      <c r="G17" s="221" t="s">
        <v>20</v>
      </c>
    </row>
    <row r="18" spans="1:7" s="7" customFormat="1" ht="16.899999999999999" customHeight="1" x14ac:dyDescent="0.45">
      <c r="A18" s="9" t="s">
        <v>21</v>
      </c>
      <c r="B18" s="10">
        <v>526</v>
      </c>
      <c r="C18" s="10">
        <v>560</v>
      </c>
      <c r="D18" s="10">
        <v>540</v>
      </c>
      <c r="E18" s="203">
        <v>465</v>
      </c>
      <c r="F18" s="205">
        <v>480</v>
      </c>
      <c r="G18" s="203">
        <v>493</v>
      </c>
    </row>
    <row r="19" spans="1:7" s="7" customFormat="1" ht="16.899999999999999" customHeight="1" x14ac:dyDescent="0.45">
      <c r="A19" s="9" t="s">
        <v>22</v>
      </c>
      <c r="B19" s="10">
        <v>183</v>
      </c>
      <c r="C19" s="10">
        <v>212</v>
      </c>
      <c r="D19" s="10">
        <v>283</v>
      </c>
      <c r="E19" s="203">
        <v>304</v>
      </c>
      <c r="F19" s="205">
        <v>314</v>
      </c>
      <c r="G19" s="203">
        <v>322</v>
      </c>
    </row>
    <row r="20" spans="1:7" s="7" customFormat="1" ht="16.899999999999999" customHeight="1" x14ac:dyDescent="0.45">
      <c r="A20" s="9" t="s">
        <v>23</v>
      </c>
      <c r="B20" s="10">
        <v>151</v>
      </c>
      <c r="C20" s="10">
        <v>137</v>
      </c>
      <c r="D20" s="10">
        <v>120</v>
      </c>
      <c r="E20" s="203">
        <v>133</v>
      </c>
      <c r="F20" s="205">
        <v>137</v>
      </c>
      <c r="G20" s="203">
        <v>141</v>
      </c>
    </row>
    <row r="21" spans="1:7" ht="8.15" customHeight="1" x14ac:dyDescent="0.35">
      <c r="E21" s="208"/>
      <c r="F21" s="208"/>
      <c r="G21" s="208"/>
    </row>
    <row r="22" spans="1:7" s="7" customFormat="1" ht="36" customHeight="1" x14ac:dyDescent="0.45">
      <c r="A22" s="19" t="s">
        <v>24</v>
      </c>
      <c r="B22" s="10">
        <v>3192</v>
      </c>
      <c r="C22" s="10">
        <v>2439</v>
      </c>
      <c r="D22" s="10">
        <v>2589</v>
      </c>
      <c r="E22" s="200">
        <v>2537</v>
      </c>
      <c r="F22" s="202">
        <v>2621</v>
      </c>
      <c r="G22" s="200">
        <v>2691</v>
      </c>
    </row>
    <row r="23" spans="1:7" ht="8.15" customHeight="1" x14ac:dyDescent="0.35"/>
    <row r="24" spans="1:7" ht="19.5" x14ac:dyDescent="0.45">
      <c r="A24" s="246" t="s">
        <v>25</v>
      </c>
      <c r="B24" s="247"/>
      <c r="C24" s="247"/>
      <c r="D24" s="247"/>
      <c r="E24" s="247"/>
      <c r="F24" s="247"/>
      <c r="G24" s="247"/>
    </row>
    <row r="25" spans="1:7" ht="49.5" x14ac:dyDescent="0.35">
      <c r="A25" s="21" t="s">
        <v>26</v>
      </c>
      <c r="B25" s="8" t="s">
        <v>5</v>
      </c>
      <c r="C25" s="8" t="s">
        <v>6</v>
      </c>
      <c r="D25" s="8" t="s">
        <v>7</v>
      </c>
      <c r="E25" s="8" t="s">
        <v>8</v>
      </c>
      <c r="F25" s="8" t="s">
        <v>9</v>
      </c>
      <c r="G25" s="8" t="s">
        <v>10</v>
      </c>
    </row>
    <row r="26" spans="1:7" ht="18.5" x14ac:dyDescent="0.45">
      <c r="A26" s="22" t="s">
        <v>27</v>
      </c>
      <c r="B26" s="146">
        <v>896</v>
      </c>
      <c r="C26" s="146">
        <v>1044</v>
      </c>
      <c r="D26" s="147">
        <v>1209</v>
      </c>
      <c r="E26" s="209">
        <v>1433</v>
      </c>
      <c r="F26" s="210">
        <v>1480</v>
      </c>
      <c r="G26" s="209">
        <v>1520</v>
      </c>
    </row>
    <row r="27" spans="1:7" ht="18.5" x14ac:dyDescent="0.45">
      <c r="A27" s="145" t="s">
        <v>28</v>
      </c>
      <c r="B27" s="146">
        <v>5569</v>
      </c>
      <c r="C27" s="146">
        <v>5432</v>
      </c>
      <c r="D27" s="147">
        <v>5255</v>
      </c>
      <c r="E27" s="212">
        <v>4937</v>
      </c>
      <c r="F27" s="214">
        <v>5100</v>
      </c>
      <c r="G27" s="212">
        <v>5237</v>
      </c>
    </row>
    <row r="28" spans="1:7" ht="18.5" x14ac:dyDescent="0.45">
      <c r="A28" s="22" t="s">
        <v>29</v>
      </c>
      <c r="B28" s="23">
        <v>530</v>
      </c>
      <c r="C28" s="23">
        <v>425</v>
      </c>
      <c r="D28" s="147">
        <v>461</v>
      </c>
      <c r="E28" s="211">
        <v>392</v>
      </c>
      <c r="F28" s="213">
        <v>405</v>
      </c>
      <c r="G28" s="211">
        <v>415</v>
      </c>
    </row>
    <row r="29" spans="1:7" ht="18.5" x14ac:dyDescent="0.45">
      <c r="A29" s="22" t="s">
        <v>30</v>
      </c>
      <c r="B29" s="23">
        <v>159</v>
      </c>
      <c r="C29" s="23">
        <v>159</v>
      </c>
      <c r="D29" s="147">
        <v>198</v>
      </c>
      <c r="E29" s="211">
        <v>204</v>
      </c>
      <c r="F29" s="213">
        <v>211</v>
      </c>
      <c r="G29" s="211">
        <v>216</v>
      </c>
    </row>
    <row r="30" spans="1:7" ht="18.5" x14ac:dyDescent="0.45">
      <c r="A30" s="22" t="s">
        <v>31</v>
      </c>
      <c r="B30" s="23">
        <v>24</v>
      </c>
      <c r="C30" s="23">
        <v>47</v>
      </c>
      <c r="D30" s="147">
        <v>42</v>
      </c>
      <c r="E30" s="211">
        <v>15</v>
      </c>
      <c r="F30" s="213">
        <v>15</v>
      </c>
      <c r="G30" s="211">
        <v>15</v>
      </c>
    </row>
    <row r="31" spans="1:7" ht="18.5" x14ac:dyDescent="0.45">
      <c r="A31" s="22" t="s">
        <v>32</v>
      </c>
      <c r="B31" s="23">
        <v>1942</v>
      </c>
      <c r="C31" s="23">
        <v>2307</v>
      </c>
      <c r="D31" s="147">
        <v>2363</v>
      </c>
      <c r="E31" s="212">
        <v>2332</v>
      </c>
      <c r="F31" s="214">
        <v>2409</v>
      </c>
      <c r="G31" s="212">
        <v>2473</v>
      </c>
    </row>
    <row r="32" spans="1:7" ht="18.5" x14ac:dyDescent="0.45">
      <c r="A32" s="22" t="s">
        <v>33</v>
      </c>
      <c r="B32" s="23">
        <v>67</v>
      </c>
      <c r="C32" s="23">
        <v>94</v>
      </c>
      <c r="D32" s="146">
        <v>160</v>
      </c>
      <c r="E32" s="211">
        <v>132</v>
      </c>
      <c r="F32" s="213">
        <v>136</v>
      </c>
      <c r="G32" s="211">
        <v>140</v>
      </c>
    </row>
    <row r="33" spans="1:7" ht="18.5" x14ac:dyDescent="0.45">
      <c r="A33" s="22" t="s">
        <v>34</v>
      </c>
      <c r="B33" s="23"/>
      <c r="C33" s="23"/>
      <c r="D33" s="23">
        <v>6</v>
      </c>
      <c r="E33" s="215" t="s">
        <v>20</v>
      </c>
      <c r="F33" s="216" t="s">
        <v>35</v>
      </c>
      <c r="G33" s="215" t="s">
        <v>20</v>
      </c>
    </row>
    <row r="34" spans="1:7" ht="18.5" x14ac:dyDescent="0.45">
      <c r="A34" s="22" t="s">
        <v>36</v>
      </c>
      <c r="B34" s="23"/>
      <c r="C34" s="23"/>
      <c r="D34" s="23"/>
      <c r="E34" s="217">
        <v>11</v>
      </c>
      <c r="F34" s="218">
        <v>11</v>
      </c>
      <c r="G34" s="217">
        <v>11</v>
      </c>
    </row>
    <row r="35" spans="1:7" ht="18.5" x14ac:dyDescent="0.45">
      <c r="A35" s="22" t="s">
        <v>37</v>
      </c>
      <c r="B35" s="23"/>
      <c r="C35" s="23"/>
      <c r="D35" s="23"/>
      <c r="E35" s="217">
        <v>43</v>
      </c>
      <c r="F35" s="218">
        <v>44</v>
      </c>
      <c r="G35" s="217">
        <v>44</v>
      </c>
    </row>
    <row r="36" spans="1:7" ht="18.5" x14ac:dyDescent="0.45">
      <c r="A36" s="22"/>
      <c r="B36" s="23"/>
      <c r="C36" s="23"/>
      <c r="D36" s="23"/>
      <c r="E36" s="217" t="s">
        <v>20</v>
      </c>
      <c r="F36" s="218" t="s">
        <v>20</v>
      </c>
      <c r="G36" s="171"/>
    </row>
    <row r="37" spans="1:7" ht="18.5" x14ac:dyDescent="0.45">
      <c r="A37" s="24" t="s">
        <v>38</v>
      </c>
      <c r="B37" s="23">
        <f>SUM(B26:B36)</f>
        <v>9187</v>
      </c>
      <c r="C37" s="23">
        <f t="shared" ref="C37:G37" si="0">SUM(C26:C36)</f>
        <v>9508</v>
      </c>
      <c r="D37" s="23">
        <f>SUM(D26:D36)</f>
        <v>9694</v>
      </c>
      <c r="E37" s="219">
        <v>9499</v>
      </c>
      <c r="F37" s="220">
        <v>9811</v>
      </c>
      <c r="G37" s="23">
        <f t="shared" si="0"/>
        <v>10071</v>
      </c>
    </row>
    <row r="38" spans="1:7" ht="8.15" customHeight="1" x14ac:dyDescent="0.45">
      <c r="A38" s="5"/>
      <c r="B38" s="6"/>
      <c r="C38" s="6"/>
      <c r="D38" s="6"/>
      <c r="E38" s="5"/>
      <c r="F38" s="5"/>
      <c r="G38" s="5"/>
    </row>
    <row r="39" spans="1:7" ht="15.5" x14ac:dyDescent="0.35">
      <c r="A39" s="248" t="s">
        <v>39</v>
      </c>
      <c r="B39" s="249"/>
      <c r="C39" s="249"/>
      <c r="D39" s="249"/>
      <c r="E39" s="249"/>
      <c r="F39" s="249"/>
      <c r="G39" s="250"/>
    </row>
  </sheetData>
  <mergeCells count="6">
    <mergeCell ref="A24:G24"/>
    <mergeCell ref="A39:G39"/>
    <mergeCell ref="A1:G1"/>
    <mergeCell ref="B3:D3"/>
    <mergeCell ref="A5:G5"/>
    <mergeCell ref="F13:G13"/>
  </mergeCells>
  <printOptions horizontalCentered="1"/>
  <pageMargins left="0.25" right="0.25" top="0.25" bottom="0.25" header="0.15" footer="0.15"/>
  <pageSetup scale="8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22"/>
  <sheetViews>
    <sheetView showGridLines="0" tabSelected="1" topLeftCell="A8" zoomScaleNormal="100" workbookViewId="0">
      <selection activeCell="D16" sqref="D16"/>
    </sheetView>
  </sheetViews>
  <sheetFormatPr defaultColWidth="8.81640625" defaultRowHeight="14.5" x14ac:dyDescent="0.35"/>
  <cols>
    <col min="1" max="1" width="4" style="20" customWidth="1"/>
    <col min="2" max="2" width="127.54296875" style="20" customWidth="1"/>
    <col min="3" max="3" width="16.7265625" style="20" customWidth="1"/>
    <col min="4" max="4" width="18.26953125" style="20" customWidth="1"/>
    <col min="5" max="5" width="18.453125" style="20" customWidth="1"/>
    <col min="6" max="16384" width="8.81640625" style="20"/>
  </cols>
  <sheetData>
    <row r="1" spans="1:5" ht="21" x14ac:dyDescent="0.5">
      <c r="A1" s="281" t="s">
        <v>260</v>
      </c>
      <c r="B1" s="281"/>
      <c r="C1" s="281"/>
      <c r="D1" s="281"/>
      <c r="E1" s="58"/>
    </row>
    <row r="2" spans="1:5" s="74" customFormat="1" ht="21" x14ac:dyDescent="0.5">
      <c r="A2" s="281" t="s">
        <v>261</v>
      </c>
      <c r="B2" s="281"/>
      <c r="C2" s="281"/>
      <c r="D2" s="281"/>
    </row>
    <row r="3" spans="1:5" s="74" customFormat="1" ht="21" x14ac:dyDescent="0.5">
      <c r="B3" s="297" t="s">
        <v>262</v>
      </c>
      <c r="C3" s="297"/>
      <c r="D3" s="297"/>
    </row>
    <row r="5" spans="1:5" ht="18.5" x14ac:dyDescent="0.45">
      <c r="A5" s="5"/>
      <c r="B5" s="5" t="str">
        <f>CONCATENATE("Institution Name: ",'Academic &amp; FinAid Data'!B3:D3)</f>
        <v>Institution Name: Clayton State University</v>
      </c>
    </row>
    <row r="6" spans="1:5" ht="18.5" x14ac:dyDescent="0.45">
      <c r="A6" s="5"/>
    </row>
    <row r="7" spans="1:5" s="78" customFormat="1" ht="37" x14ac:dyDescent="0.45">
      <c r="A7" s="75"/>
      <c r="B7" s="76" t="s">
        <v>263</v>
      </c>
      <c r="C7" s="77" t="s">
        <v>264</v>
      </c>
      <c r="D7" s="77" t="s">
        <v>265</v>
      </c>
    </row>
    <row r="8" spans="1:5" s="78" customFormat="1" ht="19.149999999999999" customHeight="1" x14ac:dyDescent="0.45">
      <c r="A8" s="79"/>
      <c r="B8" s="80" t="s">
        <v>266</v>
      </c>
      <c r="C8" s="81"/>
      <c r="D8" s="81"/>
    </row>
    <row r="9" spans="1:5" ht="42.75" customHeight="1" x14ac:dyDescent="0.45">
      <c r="A9" s="82">
        <v>1</v>
      </c>
      <c r="B9" s="83" t="s">
        <v>267</v>
      </c>
      <c r="C9" s="23">
        <v>1</v>
      </c>
      <c r="D9" s="237">
        <v>40000</v>
      </c>
    </row>
    <row r="10" spans="1:5" ht="74.25" customHeight="1" x14ac:dyDescent="0.45">
      <c r="A10" s="82">
        <v>2</v>
      </c>
      <c r="B10" s="83" t="s">
        <v>268</v>
      </c>
      <c r="C10" s="23">
        <v>1</v>
      </c>
      <c r="D10" s="84">
        <v>15600</v>
      </c>
    </row>
    <row r="11" spans="1:5" ht="86.25" customHeight="1" x14ac:dyDescent="0.45">
      <c r="A11" s="82">
        <v>3</v>
      </c>
      <c r="B11" s="83" t="s">
        <v>269</v>
      </c>
      <c r="C11" s="23">
        <v>1</v>
      </c>
      <c r="D11" s="84">
        <v>40000</v>
      </c>
    </row>
    <row r="12" spans="1:5" ht="94.5" customHeight="1" x14ac:dyDescent="0.45">
      <c r="A12" s="82">
        <v>4</v>
      </c>
      <c r="B12" s="222" t="s">
        <v>270</v>
      </c>
      <c r="C12" s="23">
        <v>1</v>
      </c>
      <c r="D12" s="84">
        <v>12000</v>
      </c>
    </row>
    <row r="13" spans="1:5" ht="42.75" customHeight="1" x14ac:dyDescent="0.45">
      <c r="A13" s="82">
        <v>5</v>
      </c>
      <c r="B13" s="242" t="s">
        <v>271</v>
      </c>
      <c r="C13" s="23">
        <v>1</v>
      </c>
      <c r="D13" s="84">
        <v>54530</v>
      </c>
    </row>
    <row r="14" spans="1:5" ht="42.75" customHeight="1" x14ac:dyDescent="0.45">
      <c r="A14" s="82">
        <v>6</v>
      </c>
      <c r="B14" s="244" t="s">
        <v>273</v>
      </c>
      <c r="C14" s="23">
        <v>1</v>
      </c>
      <c r="D14" s="84">
        <v>45000</v>
      </c>
    </row>
    <row r="15" spans="1:5" ht="54" customHeight="1" x14ac:dyDescent="0.45">
      <c r="A15" s="82">
        <v>7</v>
      </c>
      <c r="B15" s="244" t="s">
        <v>274</v>
      </c>
      <c r="C15" s="23">
        <v>1</v>
      </c>
      <c r="D15" s="84">
        <v>35000</v>
      </c>
    </row>
    <row r="16" spans="1:5" ht="55.5" customHeight="1" x14ac:dyDescent="0.45">
      <c r="A16" s="82">
        <v>8</v>
      </c>
      <c r="B16" s="244" t="s">
        <v>275</v>
      </c>
      <c r="C16" s="23">
        <v>1</v>
      </c>
      <c r="D16" s="84">
        <v>45000</v>
      </c>
    </row>
    <row r="17" spans="1:4" ht="110.25" customHeight="1" x14ac:dyDescent="0.45">
      <c r="A17" s="82">
        <v>9</v>
      </c>
      <c r="B17" s="243" t="s">
        <v>276</v>
      </c>
      <c r="C17" s="23">
        <v>1</v>
      </c>
      <c r="D17" s="84">
        <v>45000</v>
      </c>
    </row>
    <row r="18" spans="1:4" ht="42.75" customHeight="1" x14ac:dyDescent="0.45">
      <c r="A18" s="82">
        <v>10</v>
      </c>
      <c r="B18" s="243"/>
      <c r="C18" s="23"/>
      <c r="D18" s="84"/>
    </row>
    <row r="19" spans="1:4" ht="30" customHeight="1" thickBot="1" x14ac:dyDescent="0.4">
      <c r="A19" s="85"/>
      <c r="B19" s="245"/>
      <c r="C19" s="86"/>
    </row>
    <row r="20" spans="1:4" ht="22.15" customHeight="1" thickBot="1" x14ac:dyDescent="0.5">
      <c r="A20" s="87"/>
      <c r="B20" s="88" t="s">
        <v>272</v>
      </c>
      <c r="C20" s="89">
        <f>SUM(C9:C18)</f>
        <v>9</v>
      </c>
      <c r="D20" s="90">
        <f>SUM(D9:D18)</f>
        <v>332130</v>
      </c>
    </row>
    <row r="21" spans="1:4" x14ac:dyDescent="0.35">
      <c r="A21" s="85"/>
      <c r="B21"/>
    </row>
    <row r="22" spans="1:4" x14ac:dyDescent="0.35">
      <c r="A22" s="85"/>
      <c r="B22"/>
    </row>
  </sheetData>
  <customSheetViews>
    <customSheetView guid="{7EBEC4A1-7860-4B15-928B-78DDE884C503}" showPageBreaks="1" fitToPage="1">
      <selection activeCell="B12" sqref="B12"/>
      <pageMargins left="0" right="0" top="0" bottom="0" header="0" footer="0"/>
      <printOptions horizontalCentered="1"/>
      <pageSetup scale="80" orientation="landscape" r:id="rId1"/>
    </customSheetView>
  </customSheetViews>
  <mergeCells count="3">
    <mergeCell ref="B3:D3"/>
    <mergeCell ref="A2:D2"/>
    <mergeCell ref="A1:D1"/>
  </mergeCells>
  <printOptions horizontalCentered="1"/>
  <pageMargins left="0.25" right="0.25" top="0.25" bottom="0.25" header="0.15" footer="0.15"/>
  <pageSetup scale="81"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C2A1A-CE0C-40D5-8D00-4CED73E4BAA7}">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7C919-522B-441E-8E23-1B48CC38C178}">
  <dimension ref="A1"/>
  <sheetViews>
    <sheetView workbookViewId="0"/>
  </sheetViews>
  <sheetFormatPr defaultRowHeight="14.5" x14ac:dyDescent="0.3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B860F-0AD9-44F9-8830-3DE101E78B8B}">
  <dimension ref="A1"/>
  <sheetViews>
    <sheetView workbookViewId="0"/>
  </sheetViews>
  <sheetFormatPr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0"/>
  <sheetViews>
    <sheetView showGridLines="0" topLeftCell="A15" zoomScaleNormal="100" workbookViewId="0">
      <selection activeCell="B38" sqref="B38"/>
    </sheetView>
  </sheetViews>
  <sheetFormatPr defaultColWidth="8.81640625" defaultRowHeight="14.5" x14ac:dyDescent="0.35"/>
  <cols>
    <col min="1" max="1" width="51.54296875" style="20" customWidth="1"/>
    <col min="2" max="5" width="17.26953125" style="20" customWidth="1"/>
    <col min="6" max="16384" width="8.81640625" style="20"/>
  </cols>
  <sheetData>
    <row r="1" spans="1:5" s="3" customFormat="1" ht="23.5" x14ac:dyDescent="0.35">
      <c r="A1" s="251" t="s">
        <v>40</v>
      </c>
      <c r="B1" s="251"/>
      <c r="C1" s="251"/>
      <c r="D1" s="251"/>
      <c r="E1" s="251"/>
    </row>
    <row r="2" spans="1:5" s="4" customFormat="1" ht="15.5" x14ac:dyDescent="0.35"/>
    <row r="3" spans="1:5" s="5" customFormat="1" ht="18.5" x14ac:dyDescent="0.45">
      <c r="A3" s="5" t="s">
        <v>1</v>
      </c>
      <c r="B3" s="252" t="str">
        <f>'Enrollment Trends'!B3:D3</f>
        <v>Clayton State University</v>
      </c>
      <c r="C3" s="254"/>
      <c r="D3" s="254"/>
    </row>
    <row r="4" spans="1:5" s="5" customFormat="1" ht="18.5" x14ac:dyDescent="0.45">
      <c r="B4" s="6"/>
      <c r="C4" s="6"/>
      <c r="D4" s="6"/>
    </row>
    <row r="5" spans="1:5" s="7" customFormat="1" ht="19.5" x14ac:dyDescent="0.45">
      <c r="A5" s="246" t="s">
        <v>41</v>
      </c>
      <c r="B5" s="247"/>
      <c r="C5" s="247"/>
      <c r="D5" s="247"/>
      <c r="E5" s="247"/>
    </row>
    <row r="6" spans="1:5" ht="30.75" customHeight="1" x14ac:dyDescent="0.35">
      <c r="A6" s="42" t="s">
        <v>42</v>
      </c>
      <c r="B6" s="28" t="s">
        <v>43</v>
      </c>
      <c r="C6" s="28" t="s">
        <v>44</v>
      </c>
      <c r="D6" s="28" t="s">
        <v>45</v>
      </c>
      <c r="E6" s="28" t="s">
        <v>46</v>
      </c>
    </row>
    <row r="7" spans="1:5" ht="15.5" x14ac:dyDescent="0.35">
      <c r="A7" s="29" t="s">
        <v>47</v>
      </c>
      <c r="B7" s="30">
        <v>1267</v>
      </c>
      <c r="C7" s="30">
        <v>1257</v>
      </c>
      <c r="D7" s="131">
        <v>1206</v>
      </c>
      <c r="E7" s="131">
        <v>1175</v>
      </c>
    </row>
    <row r="8" spans="1:5" ht="15.5" x14ac:dyDescent="0.35">
      <c r="A8" s="29" t="s">
        <v>48</v>
      </c>
      <c r="B8" s="30">
        <v>4</v>
      </c>
      <c r="C8" s="30">
        <v>2</v>
      </c>
      <c r="D8" s="131">
        <v>4</v>
      </c>
      <c r="E8" s="131">
        <v>4</v>
      </c>
    </row>
    <row r="9" spans="1:5" ht="15.5" x14ac:dyDescent="0.35">
      <c r="A9" s="29" t="s">
        <v>49</v>
      </c>
      <c r="B9" s="30">
        <v>47</v>
      </c>
      <c r="C9" s="30">
        <v>55</v>
      </c>
      <c r="D9" s="131">
        <v>55</v>
      </c>
      <c r="E9" s="131">
        <v>54</v>
      </c>
    </row>
    <row r="10" spans="1:5" ht="15.5" x14ac:dyDescent="0.35">
      <c r="A10" s="29" t="s">
        <v>50</v>
      </c>
      <c r="B10" s="30">
        <v>1</v>
      </c>
      <c r="C10" s="30">
        <v>3</v>
      </c>
      <c r="D10" s="131">
        <v>3</v>
      </c>
      <c r="E10" s="131">
        <v>2</v>
      </c>
    </row>
    <row r="11" spans="1:5" ht="31.5" customHeight="1" x14ac:dyDescent="0.35">
      <c r="A11" s="29"/>
      <c r="B11" s="261" t="s">
        <v>51</v>
      </c>
      <c r="C11" s="262"/>
      <c r="D11" s="262"/>
      <c r="E11" s="263"/>
    </row>
    <row r="12" spans="1:5" ht="15.5" x14ac:dyDescent="0.35">
      <c r="A12" s="29"/>
      <c r="B12" s="31" t="s">
        <v>52</v>
      </c>
      <c r="C12" s="31" t="s">
        <v>5</v>
      </c>
      <c r="D12" s="31" t="s">
        <v>6</v>
      </c>
      <c r="E12" s="31" t="s">
        <v>7</v>
      </c>
    </row>
    <row r="13" spans="1:5" ht="31" x14ac:dyDescent="0.35">
      <c r="A13" s="32" t="s">
        <v>53</v>
      </c>
      <c r="B13" s="33">
        <v>0.71299999999999997</v>
      </c>
      <c r="C13" s="33">
        <v>0.67800000000000005</v>
      </c>
      <c r="D13" s="33">
        <v>0.70599999999999996</v>
      </c>
      <c r="E13" s="132">
        <v>0.71</v>
      </c>
    </row>
    <row r="14" spans="1:5" ht="15.5" x14ac:dyDescent="0.35">
      <c r="A14" s="32"/>
      <c r="B14" s="31" t="s">
        <v>54</v>
      </c>
      <c r="C14" s="31" t="s">
        <v>55</v>
      </c>
      <c r="D14" s="31" t="s">
        <v>56</v>
      </c>
      <c r="E14" s="31" t="s">
        <v>57</v>
      </c>
    </row>
    <row r="15" spans="1:5" ht="31" x14ac:dyDescent="0.35">
      <c r="A15" s="32" t="s">
        <v>58</v>
      </c>
      <c r="B15" s="139">
        <v>0.31900000000000001</v>
      </c>
      <c r="C15" s="33">
        <v>0.33</v>
      </c>
      <c r="D15" s="33">
        <v>0.30599999999999999</v>
      </c>
      <c r="E15" s="140">
        <v>0.311</v>
      </c>
    </row>
    <row r="16" spans="1:5" ht="8.15" customHeight="1" x14ac:dyDescent="0.35"/>
    <row r="17" spans="1:5" ht="19.5" x14ac:dyDescent="0.45">
      <c r="A17" s="255" t="s">
        <v>59</v>
      </c>
      <c r="B17" s="256"/>
      <c r="C17" s="256"/>
      <c r="D17" s="256"/>
      <c r="E17" s="256"/>
    </row>
    <row r="18" spans="1:5" ht="30" x14ac:dyDescent="0.35">
      <c r="A18" s="42" t="s">
        <v>42</v>
      </c>
      <c r="B18" s="28" t="s">
        <v>43</v>
      </c>
      <c r="C18" s="28" t="s">
        <v>44</v>
      </c>
      <c r="D18" s="28" t="s">
        <v>45</v>
      </c>
      <c r="E18" s="28" t="s">
        <v>60</v>
      </c>
    </row>
    <row r="19" spans="1:5" x14ac:dyDescent="0.35">
      <c r="A19" s="34" t="s">
        <v>61</v>
      </c>
      <c r="B19" s="179">
        <v>0.55500000000000005</v>
      </c>
      <c r="C19" s="180">
        <v>0.57999999999999996</v>
      </c>
      <c r="D19" s="183">
        <v>0.56999999999999995</v>
      </c>
      <c r="E19" s="184">
        <v>0.56999999999999995</v>
      </c>
    </row>
    <row r="20" spans="1:5" x14ac:dyDescent="0.35">
      <c r="A20" s="34" t="s">
        <v>62</v>
      </c>
      <c r="B20" s="181">
        <v>15750218</v>
      </c>
      <c r="C20" s="181">
        <v>17884610</v>
      </c>
      <c r="D20" s="185">
        <v>17875106.870000001</v>
      </c>
      <c r="E20" s="185">
        <v>7590110.9500000002</v>
      </c>
    </row>
    <row r="21" spans="1:5" x14ac:dyDescent="0.35">
      <c r="A21" s="34" t="s">
        <v>63</v>
      </c>
      <c r="B21" s="179">
        <v>0.16300000000000001</v>
      </c>
      <c r="C21" s="182">
        <v>0.16</v>
      </c>
      <c r="D21" s="183">
        <v>0.18</v>
      </c>
      <c r="E21" s="186">
        <v>0.2</v>
      </c>
    </row>
    <row r="22" spans="1:5" x14ac:dyDescent="0.35">
      <c r="A22" s="34" t="s">
        <v>64</v>
      </c>
      <c r="B22" s="181">
        <v>3573859</v>
      </c>
      <c r="C22" s="181">
        <v>3804332</v>
      </c>
      <c r="D22" s="185">
        <v>4015666.02</v>
      </c>
      <c r="E22" s="185">
        <v>2008922.43</v>
      </c>
    </row>
    <row r="23" spans="1:5" x14ac:dyDescent="0.35">
      <c r="A23" s="34" t="s">
        <v>65</v>
      </c>
      <c r="B23" s="179">
        <v>0.59599999999999997</v>
      </c>
      <c r="C23" s="182">
        <v>0.63</v>
      </c>
      <c r="D23" s="183">
        <v>0.61</v>
      </c>
      <c r="E23" s="186">
        <v>0.6</v>
      </c>
    </row>
    <row r="24" spans="1:5" ht="10.15" customHeight="1" x14ac:dyDescent="0.35"/>
    <row r="25" spans="1:5" ht="19.5" x14ac:dyDescent="0.45">
      <c r="A25" s="255" t="s">
        <v>66</v>
      </c>
      <c r="B25" s="256"/>
      <c r="C25" s="256"/>
      <c r="D25" s="256"/>
      <c r="E25" s="256"/>
    </row>
    <row r="26" spans="1:5" ht="19.5" x14ac:dyDescent="0.45">
      <c r="A26" s="42" t="s">
        <v>42</v>
      </c>
      <c r="B26" s="138"/>
      <c r="C26" s="138"/>
      <c r="D26" s="138"/>
      <c r="E26" s="138"/>
    </row>
    <row r="27" spans="1:5" ht="15.5" x14ac:dyDescent="0.35">
      <c r="A27" s="35" t="s">
        <v>67</v>
      </c>
      <c r="B27" s="28" t="s">
        <v>68</v>
      </c>
      <c r="C27" s="28" t="s">
        <v>69</v>
      </c>
      <c r="D27" s="28" t="s">
        <v>70</v>
      </c>
      <c r="E27" s="15"/>
    </row>
    <row r="28" spans="1:5" ht="15.5" x14ac:dyDescent="0.35">
      <c r="A28" s="34" t="s">
        <v>66</v>
      </c>
      <c r="B28" s="187">
        <v>9.2999999999999999E-2</v>
      </c>
      <c r="C28" s="188">
        <v>7.6999999999999999E-2</v>
      </c>
      <c r="D28" s="189">
        <v>0.108</v>
      </c>
      <c r="E28" s="15"/>
    </row>
    <row r="30" spans="1:5" ht="19.5" x14ac:dyDescent="0.35">
      <c r="A30" s="265" t="s">
        <v>71</v>
      </c>
      <c r="B30" s="266"/>
      <c r="C30" s="266"/>
      <c r="D30" s="266"/>
      <c r="E30" s="266"/>
    </row>
    <row r="31" spans="1:5" ht="15.5" x14ac:dyDescent="0.35">
      <c r="A31" s="34"/>
      <c r="B31" s="28" t="s">
        <v>45</v>
      </c>
      <c r="C31" s="269"/>
      <c r="D31" s="270"/>
      <c r="E31" s="270"/>
    </row>
    <row r="32" spans="1:5" ht="17" x14ac:dyDescent="0.4">
      <c r="A32" s="118" t="s">
        <v>72</v>
      </c>
      <c r="B32" s="133">
        <v>269882.05</v>
      </c>
      <c r="C32" s="271" t="s">
        <v>73</v>
      </c>
      <c r="D32" s="272"/>
      <c r="E32" s="272"/>
    </row>
    <row r="33" spans="1:5" ht="17" x14ac:dyDescent="0.4">
      <c r="A33" s="118" t="s">
        <v>74</v>
      </c>
      <c r="B33" s="133">
        <v>441145.62</v>
      </c>
      <c r="C33" s="271" t="s">
        <v>75</v>
      </c>
      <c r="D33" s="272"/>
      <c r="E33" s="272"/>
    </row>
    <row r="34" spans="1:5" ht="17" x14ac:dyDescent="0.4">
      <c r="A34" s="118" t="s">
        <v>76</v>
      </c>
      <c r="B34" s="134">
        <v>467</v>
      </c>
      <c r="C34" s="271"/>
      <c r="D34" s="272"/>
      <c r="E34" s="272"/>
    </row>
    <row r="35" spans="1:5" ht="17" x14ac:dyDescent="0.4">
      <c r="A35" s="118" t="s">
        <v>77</v>
      </c>
      <c r="B35" s="134">
        <v>158</v>
      </c>
      <c r="C35" s="271" t="s">
        <v>78</v>
      </c>
      <c r="D35" s="272"/>
      <c r="E35" s="272"/>
    </row>
    <row r="36" spans="1:5" ht="17.25" customHeight="1" x14ac:dyDescent="0.4">
      <c r="A36" s="118" t="s">
        <v>79</v>
      </c>
      <c r="B36" s="133">
        <v>94833</v>
      </c>
      <c r="C36" s="257" t="s">
        <v>80</v>
      </c>
      <c r="D36" s="258"/>
      <c r="E36" s="258"/>
    </row>
    <row r="37" spans="1:5" ht="17.25" customHeight="1" x14ac:dyDescent="0.4">
      <c r="A37" s="118" t="s">
        <v>81</v>
      </c>
      <c r="B37" s="133">
        <v>150672</v>
      </c>
      <c r="C37" s="259"/>
      <c r="D37" s="260"/>
      <c r="E37" s="260"/>
    </row>
    <row r="38" spans="1:5" ht="17" x14ac:dyDescent="0.4">
      <c r="A38" s="119"/>
      <c r="B38" s="120"/>
      <c r="C38" s="121"/>
      <c r="D38" s="121"/>
      <c r="E38" s="121"/>
    </row>
    <row r="39" spans="1:5" ht="17" x14ac:dyDescent="0.4">
      <c r="A39" s="267" t="s">
        <v>82</v>
      </c>
      <c r="B39" s="268"/>
      <c r="C39" s="268"/>
      <c r="D39" s="268"/>
      <c r="E39" s="268"/>
    </row>
    <row r="40" spans="1:5" ht="147.75" customHeight="1" x14ac:dyDescent="0.35">
      <c r="A40" s="264"/>
      <c r="B40" s="264"/>
      <c r="C40" s="264"/>
      <c r="D40" s="264"/>
      <c r="E40" s="264"/>
    </row>
  </sheetData>
  <customSheetViews>
    <customSheetView guid="{7EBEC4A1-7860-4B15-928B-78DDE884C503}" showPageBreaks="1" fitToPage="1" printArea="1" topLeftCell="A31">
      <selection activeCell="B11" sqref="B11"/>
      <pageMargins left="0" right="0" top="0" bottom="0" header="0" footer="0"/>
      <printOptions horizontalCentered="1"/>
      <pageSetup scale="66" fitToHeight="2" orientation="portrait" r:id="rId1"/>
      <headerFooter>
        <oddFooter>Page &amp;P of &amp;N</oddFooter>
      </headerFooter>
    </customSheetView>
  </customSheetViews>
  <mergeCells count="15">
    <mergeCell ref="A40:E40"/>
    <mergeCell ref="A30:E30"/>
    <mergeCell ref="A39:E39"/>
    <mergeCell ref="C31:E31"/>
    <mergeCell ref="C32:E32"/>
    <mergeCell ref="C33:E33"/>
    <mergeCell ref="C34:E34"/>
    <mergeCell ref="C35:E35"/>
    <mergeCell ref="A1:E1"/>
    <mergeCell ref="B3:D3"/>
    <mergeCell ref="A25:E25"/>
    <mergeCell ref="A17:E17"/>
    <mergeCell ref="C36:E37"/>
    <mergeCell ref="A5:E5"/>
    <mergeCell ref="B11:E11"/>
  </mergeCells>
  <printOptions horizontalCentered="1"/>
  <pageMargins left="0.25" right="0.25" top="0.25" bottom="0.25" header="0.15" footer="0.15"/>
  <pageSetup scale="84" fitToHeight="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13"/>
  <sheetViews>
    <sheetView showGridLines="0" topLeftCell="A57" zoomScaleNormal="100" workbookViewId="0">
      <selection activeCell="D70" sqref="D70"/>
    </sheetView>
  </sheetViews>
  <sheetFormatPr defaultColWidth="8.81640625" defaultRowHeight="14.5" x14ac:dyDescent="0.35"/>
  <cols>
    <col min="1" max="1" width="51.54296875" style="20" customWidth="1"/>
    <col min="2" max="3" width="16" style="20" customWidth="1"/>
    <col min="4" max="4" width="17.1796875" style="20" customWidth="1"/>
    <col min="5" max="5" width="16.81640625" style="20" customWidth="1"/>
    <col min="6" max="6" width="16.26953125" style="20" customWidth="1"/>
    <col min="7" max="7" width="16" style="20" customWidth="1"/>
    <col min="8" max="16384" width="8.81640625" style="20"/>
  </cols>
  <sheetData>
    <row r="1" spans="1:7" s="3" customFormat="1" ht="23.5" x14ac:dyDescent="0.35">
      <c r="A1" s="251" t="s">
        <v>40</v>
      </c>
      <c r="B1" s="251"/>
      <c r="C1" s="251"/>
      <c r="D1" s="251"/>
      <c r="E1" s="251"/>
      <c r="F1" s="251"/>
      <c r="G1" s="251"/>
    </row>
    <row r="2" spans="1:7" s="4" customFormat="1" ht="8.15" customHeight="1" x14ac:dyDescent="0.35"/>
    <row r="3" spans="1:7" s="5" customFormat="1" ht="18.5" x14ac:dyDescent="0.45">
      <c r="A3" s="5" t="s">
        <v>1</v>
      </c>
      <c r="B3" s="252" t="str">
        <f>'Enrollment Trends'!B3:D3</f>
        <v>Clayton State University</v>
      </c>
      <c r="C3" s="254"/>
      <c r="D3" s="254"/>
    </row>
    <row r="4" spans="1:7" s="5" customFormat="1" ht="8.15" customHeight="1" x14ac:dyDescent="0.45">
      <c r="B4" s="6"/>
      <c r="C4" s="6"/>
      <c r="D4" s="6"/>
    </row>
    <row r="5" spans="1:7" ht="19.5" x14ac:dyDescent="0.45">
      <c r="A5" s="275" t="s">
        <v>83</v>
      </c>
      <c r="B5" s="247"/>
      <c r="C5" s="247"/>
      <c r="D5" s="247"/>
      <c r="E5" s="247"/>
      <c r="F5" s="247"/>
      <c r="G5" s="247"/>
    </row>
    <row r="6" spans="1:7" ht="41.5" x14ac:dyDescent="0.35">
      <c r="A6" s="9" t="s">
        <v>84</v>
      </c>
      <c r="B6" s="28" t="s">
        <v>43</v>
      </c>
      <c r="C6" s="28" t="s">
        <v>44</v>
      </c>
      <c r="D6" s="28" t="s">
        <v>45</v>
      </c>
      <c r="E6" s="28" t="s">
        <v>85</v>
      </c>
      <c r="F6" s="144" t="s">
        <v>86</v>
      </c>
      <c r="G6" s="144" t="s">
        <v>87</v>
      </c>
    </row>
    <row r="7" spans="1:7" ht="15.5" x14ac:dyDescent="0.35">
      <c r="A7" s="36" t="s">
        <v>88</v>
      </c>
      <c r="B7" s="37">
        <v>24688217</v>
      </c>
      <c r="C7" s="37">
        <v>25584910</v>
      </c>
      <c r="D7" s="37">
        <v>27319573</v>
      </c>
      <c r="E7" s="37">
        <v>28227903</v>
      </c>
      <c r="F7" s="38">
        <f>+(E7-B7)/B7</f>
        <v>0.14337552201521883</v>
      </c>
      <c r="G7" s="38">
        <f t="shared" ref="G7:G10" si="0">+(E7-D7)/D7</f>
        <v>3.3248323463913584E-2</v>
      </c>
    </row>
    <row r="8" spans="1:7" ht="15.5" x14ac:dyDescent="0.35">
      <c r="A8" s="36" t="s">
        <v>89</v>
      </c>
      <c r="B8" s="37">
        <v>28112407</v>
      </c>
      <c r="C8" s="37">
        <v>28856079</v>
      </c>
      <c r="D8" s="37">
        <v>28983542.879999999</v>
      </c>
      <c r="E8" s="37">
        <v>30166125</v>
      </c>
      <c r="F8" s="38">
        <f>+(E8-B8)/B8</f>
        <v>7.305379436204093E-2</v>
      </c>
      <c r="G8" s="38">
        <f t="shared" si="0"/>
        <v>4.0801848307373011E-2</v>
      </c>
    </row>
    <row r="9" spans="1:7" ht="15.5" x14ac:dyDescent="0.35">
      <c r="A9" s="36" t="s">
        <v>90</v>
      </c>
      <c r="B9" s="37">
        <v>3526979</v>
      </c>
      <c r="C9" s="37">
        <v>3644165</v>
      </c>
      <c r="D9" s="37">
        <v>3867397.44</v>
      </c>
      <c r="E9" s="37">
        <v>3600000</v>
      </c>
      <c r="F9" s="38">
        <f>+(E9-B9)/B9</f>
        <v>2.0703553948010465E-2</v>
      </c>
      <c r="G9" s="38">
        <f t="shared" si="0"/>
        <v>-6.9141443088921312E-2</v>
      </c>
    </row>
    <row r="10" spans="1:7" ht="15.5" x14ac:dyDescent="0.35">
      <c r="A10" s="36" t="s">
        <v>91</v>
      </c>
      <c r="B10" s="37">
        <v>18643668</v>
      </c>
      <c r="C10" s="37">
        <v>20641513</v>
      </c>
      <c r="D10" s="37">
        <v>21424909.43</v>
      </c>
      <c r="E10" s="37">
        <v>18637194</v>
      </c>
      <c r="F10" s="38">
        <f>+(E10-B10)/B10</f>
        <v>-3.4724926446877299E-4</v>
      </c>
      <c r="G10" s="38">
        <f t="shared" si="0"/>
        <v>-0.13011562261712672</v>
      </c>
    </row>
    <row r="11" spans="1:7" ht="12" customHeight="1" x14ac:dyDescent="0.35">
      <c r="C11" s="39"/>
      <c r="D11" s="39"/>
      <c r="E11" s="39"/>
      <c r="F11" s="40"/>
      <c r="G11" s="40"/>
    </row>
    <row r="12" spans="1:7" ht="24.5" x14ac:dyDescent="0.35">
      <c r="A12" s="54" t="s">
        <v>92</v>
      </c>
      <c r="B12" s="28" t="s">
        <v>43</v>
      </c>
      <c r="C12" s="28" t="s">
        <v>44</v>
      </c>
      <c r="D12" s="28" t="s">
        <v>45</v>
      </c>
      <c r="E12" s="28" t="s">
        <v>93</v>
      </c>
      <c r="F12" s="52" t="s">
        <v>86</v>
      </c>
      <c r="G12" s="52" t="s">
        <v>87</v>
      </c>
    </row>
    <row r="13" spans="1:7" ht="15.5" x14ac:dyDescent="0.35">
      <c r="A13" s="117" t="s">
        <v>94</v>
      </c>
      <c r="B13" s="108"/>
      <c r="C13" s="108"/>
      <c r="D13" s="108"/>
      <c r="E13" s="108"/>
      <c r="F13" s="109"/>
      <c r="G13" s="110"/>
    </row>
    <row r="14" spans="1:7" ht="15.5" x14ac:dyDescent="0.35">
      <c r="A14" s="105" t="s">
        <v>95</v>
      </c>
      <c r="B14" s="47">
        <v>23136991</v>
      </c>
      <c r="C14" s="47">
        <v>24458524</v>
      </c>
      <c r="D14" s="194">
        <v>24374942</v>
      </c>
      <c r="E14" s="195">
        <v>24260500</v>
      </c>
      <c r="F14" s="38">
        <f t="shared" ref="F14:F19" si="1">+(E14-B14)/B14</f>
        <v>4.8558993691098382E-2</v>
      </c>
      <c r="G14" s="38">
        <f t="shared" ref="G14:G19" si="2">+(E14-D14)/D14</f>
        <v>-4.6950675821095288E-3</v>
      </c>
    </row>
    <row r="15" spans="1:7" ht="15.5" x14ac:dyDescent="0.35">
      <c r="A15" s="105" t="s">
        <v>96</v>
      </c>
      <c r="B15" s="47">
        <v>1744609</v>
      </c>
      <c r="C15" s="47">
        <v>1719030</v>
      </c>
      <c r="D15" s="196">
        <v>1968155</v>
      </c>
      <c r="E15" s="197">
        <v>1569375</v>
      </c>
      <c r="F15" s="38">
        <f t="shared" si="1"/>
        <v>-0.10044313654234273</v>
      </c>
      <c r="G15" s="38">
        <f t="shared" si="2"/>
        <v>-0.20261615573976643</v>
      </c>
    </row>
    <row r="16" spans="1:7" ht="15.5" x14ac:dyDescent="0.35">
      <c r="A16" s="107" t="s">
        <v>97</v>
      </c>
      <c r="B16" s="46">
        <f>+B15+B14</f>
        <v>24881600</v>
      </c>
      <c r="C16" s="46">
        <f t="shared" ref="C16" si="3">+C15+C14</f>
        <v>26177554</v>
      </c>
      <c r="D16" s="46">
        <f t="shared" ref="D16" si="4">+D15+D14</f>
        <v>26343097</v>
      </c>
      <c r="E16" s="46">
        <f t="shared" ref="E16" si="5">+E15+E14</f>
        <v>25829875</v>
      </c>
      <c r="F16" s="51">
        <f t="shared" ref="F16" si="6">+(E16-B16)/B16</f>
        <v>3.81114960452704E-2</v>
      </c>
      <c r="G16" s="51">
        <f t="shared" ref="G16" si="7">+(E16-D16)/D16</f>
        <v>-1.9482219573499653E-2</v>
      </c>
    </row>
    <row r="17" spans="1:14" ht="15.5" x14ac:dyDescent="0.35">
      <c r="A17" s="117" t="s">
        <v>98</v>
      </c>
      <c r="B17" s="108"/>
      <c r="C17" s="108"/>
      <c r="D17" s="108"/>
      <c r="E17" s="108"/>
      <c r="F17" s="109"/>
      <c r="G17" s="110"/>
    </row>
    <row r="18" spans="1:14" ht="15.5" x14ac:dyDescent="0.35">
      <c r="A18" s="106" t="s">
        <v>95</v>
      </c>
      <c r="B18" s="47">
        <v>1374730</v>
      </c>
      <c r="C18" s="47">
        <v>1581950</v>
      </c>
      <c r="D18" s="194">
        <v>1679019</v>
      </c>
      <c r="E18" s="195">
        <v>1915250</v>
      </c>
      <c r="F18" s="38">
        <f t="shared" si="1"/>
        <v>0.393182661322587</v>
      </c>
      <c r="G18" s="38">
        <f t="shared" si="2"/>
        <v>0.14069584680101893</v>
      </c>
    </row>
    <row r="19" spans="1:14" ht="15.5" x14ac:dyDescent="0.35">
      <c r="A19" s="106" t="s">
        <v>96</v>
      </c>
      <c r="B19" s="47">
        <v>1856078</v>
      </c>
      <c r="C19" s="47">
        <v>1096575</v>
      </c>
      <c r="D19" s="196">
        <v>659452</v>
      </c>
      <c r="E19" s="197">
        <v>1551000</v>
      </c>
      <c r="F19" s="38">
        <f t="shared" si="1"/>
        <v>-0.16436701474830259</v>
      </c>
      <c r="G19" s="38">
        <f t="shared" si="2"/>
        <v>1.3519528335648388</v>
      </c>
    </row>
    <row r="20" spans="1:14" ht="15.5" x14ac:dyDescent="0.35">
      <c r="A20" s="107" t="s">
        <v>99</v>
      </c>
      <c r="B20" s="46">
        <f>+B19+B18</f>
        <v>3230808</v>
      </c>
      <c r="C20" s="46">
        <f t="shared" ref="C20:E20" si="8">+C19+C18</f>
        <v>2678525</v>
      </c>
      <c r="D20" s="46">
        <f t="shared" si="8"/>
        <v>2338471</v>
      </c>
      <c r="E20" s="46">
        <f t="shared" si="8"/>
        <v>3466250</v>
      </c>
      <c r="F20" s="51">
        <f t="shared" ref="F20" si="9">+(E20-B20)/B20</f>
        <v>7.2874030273541474E-2</v>
      </c>
      <c r="G20" s="51">
        <f t="shared" ref="G20" si="10">+(E20-D20)/D20</f>
        <v>0.48227196317593846</v>
      </c>
    </row>
    <row r="21" spans="1:14" ht="8.15" customHeight="1" x14ac:dyDescent="0.35">
      <c r="A21" s="41"/>
      <c r="B21" s="41"/>
      <c r="C21" s="41"/>
      <c r="D21" s="41"/>
      <c r="E21" s="41"/>
      <c r="F21" s="41"/>
    </row>
    <row r="22" spans="1:14" ht="15" customHeight="1" x14ac:dyDescent="0.35">
      <c r="A22" s="34" t="s">
        <v>100</v>
      </c>
      <c r="B22" s="47">
        <v>837752</v>
      </c>
      <c r="C22" s="47">
        <v>857431</v>
      </c>
      <c r="D22" s="194">
        <v>850627</v>
      </c>
      <c r="E22" s="111"/>
      <c r="F22" s="112"/>
      <c r="G22" s="113"/>
    </row>
    <row r="23" spans="1:14" ht="15" customHeight="1" x14ac:dyDescent="0.35">
      <c r="A23" s="34" t="s">
        <v>101</v>
      </c>
      <c r="B23" s="165">
        <f>+B22/B8</f>
        <v>2.9800080797065864E-2</v>
      </c>
      <c r="C23" s="165">
        <f>+C22/C8</f>
        <v>2.9714050893747554E-2</v>
      </c>
      <c r="D23" s="198">
        <f>+D22/D8</f>
        <v>2.9348620474792694E-2</v>
      </c>
      <c r="E23" s="114"/>
      <c r="F23" s="115"/>
      <c r="G23" s="116"/>
    </row>
    <row r="24" spans="1:14" ht="8.15" customHeight="1" x14ac:dyDescent="0.35">
      <c r="A24" s="41"/>
      <c r="B24" s="41"/>
      <c r="C24" s="41"/>
      <c r="D24" s="41"/>
      <c r="E24" s="41"/>
      <c r="F24" s="41"/>
    </row>
    <row r="25" spans="1:14" ht="15" customHeight="1" x14ac:dyDescent="0.35">
      <c r="A25" s="117" t="s">
        <v>102</v>
      </c>
      <c r="B25" s="122" t="s">
        <v>43</v>
      </c>
      <c r="C25" s="122" t="s">
        <v>44</v>
      </c>
      <c r="D25" s="122" t="s">
        <v>45</v>
      </c>
      <c r="E25" s="141" t="s">
        <v>103</v>
      </c>
      <c r="F25" s="111"/>
      <c r="G25" s="113"/>
      <c r="N25" s="91"/>
    </row>
    <row r="26" spans="1:14" ht="15" customHeight="1" x14ac:dyDescent="0.35">
      <c r="A26" s="36" t="s">
        <v>95</v>
      </c>
      <c r="B26" s="47">
        <v>218940</v>
      </c>
      <c r="C26" s="47">
        <v>393297</v>
      </c>
      <c r="D26" s="135">
        <v>450000</v>
      </c>
      <c r="E26" s="135">
        <v>475000</v>
      </c>
      <c r="F26" s="143"/>
      <c r="G26" s="142"/>
    </row>
    <row r="27" spans="1:14" ht="15" customHeight="1" x14ac:dyDescent="0.35">
      <c r="A27" s="36" t="s">
        <v>96</v>
      </c>
      <c r="B27" s="47">
        <v>45048</v>
      </c>
      <c r="C27" s="47">
        <v>57091</v>
      </c>
      <c r="D27" s="135">
        <v>65000</v>
      </c>
      <c r="E27" s="135">
        <v>90000</v>
      </c>
      <c r="F27" s="114"/>
      <c r="G27" s="116"/>
    </row>
    <row r="28" spans="1:14" ht="9" customHeight="1" x14ac:dyDescent="0.35">
      <c r="C28" s="39"/>
      <c r="D28" s="39"/>
      <c r="E28" s="39"/>
      <c r="F28" s="40"/>
    </row>
    <row r="29" spans="1:14" ht="19.5" x14ac:dyDescent="0.45">
      <c r="A29" s="246" t="s">
        <v>104</v>
      </c>
      <c r="B29" s="247"/>
      <c r="C29" s="247"/>
      <c r="D29" s="247"/>
      <c r="E29" s="247"/>
      <c r="F29" s="247"/>
      <c r="G29" s="247"/>
    </row>
    <row r="30" spans="1:14" ht="15.5" x14ac:dyDescent="0.35">
      <c r="A30" s="8"/>
      <c r="B30" s="28" t="s">
        <v>43</v>
      </c>
      <c r="C30" s="28" t="s">
        <v>44</v>
      </c>
      <c r="D30" s="28" t="s">
        <v>45</v>
      </c>
      <c r="E30" s="28" t="s">
        <v>43</v>
      </c>
      <c r="F30" s="28" t="s">
        <v>44</v>
      </c>
      <c r="G30" s="28" t="s">
        <v>45</v>
      </c>
    </row>
    <row r="31" spans="1:14" ht="15.5" x14ac:dyDescent="0.35">
      <c r="A31" s="123" t="s">
        <v>105</v>
      </c>
      <c r="B31" s="42"/>
      <c r="C31" s="42"/>
      <c r="D31" s="42"/>
      <c r="E31" s="269" t="s">
        <v>106</v>
      </c>
      <c r="F31" s="270"/>
      <c r="G31" s="276"/>
    </row>
    <row r="32" spans="1:14" ht="15.5" x14ac:dyDescent="0.35">
      <c r="A32" s="43" t="s">
        <v>107</v>
      </c>
      <c r="B32" s="166">
        <v>28905249</v>
      </c>
      <c r="C32" s="166">
        <v>28924773</v>
      </c>
      <c r="D32" s="136">
        <v>30524012</v>
      </c>
      <c r="E32" s="44">
        <f>B32/B$41</f>
        <v>0.32948264284317375</v>
      </c>
      <c r="F32" s="44">
        <f t="shared" ref="F32:G40" si="11">C32/C$41</f>
        <v>0.32148181461742659</v>
      </c>
      <c r="G32" s="44">
        <f t="shared" si="11"/>
        <v>0.32972367214116055</v>
      </c>
    </row>
    <row r="33" spans="1:7" ht="15.5" x14ac:dyDescent="0.35">
      <c r="A33" s="43" t="s">
        <v>108</v>
      </c>
      <c r="B33" s="166">
        <v>20656</v>
      </c>
      <c r="C33" s="166">
        <v>129365</v>
      </c>
      <c r="D33" s="136">
        <v>207791</v>
      </c>
      <c r="E33" s="44">
        <f t="shared" ref="E33:E40" si="12">B33/B$41</f>
        <v>2.3545181951446247E-4</v>
      </c>
      <c r="F33" s="44">
        <f t="shared" si="11"/>
        <v>1.4378157763928999E-3</v>
      </c>
      <c r="G33" s="44">
        <f t="shared" si="11"/>
        <v>2.2445808092947904E-3</v>
      </c>
    </row>
    <row r="34" spans="1:7" ht="15.5" x14ac:dyDescent="0.35">
      <c r="A34" s="43" t="s">
        <v>109</v>
      </c>
      <c r="B34" s="166">
        <v>930556</v>
      </c>
      <c r="C34" s="166">
        <v>592551</v>
      </c>
      <c r="D34" s="136">
        <v>541098</v>
      </c>
      <c r="E34" s="44">
        <f t="shared" si="12"/>
        <v>1.060714094500872E-2</v>
      </c>
      <c r="F34" s="44">
        <f t="shared" si="11"/>
        <v>6.5858553404505799E-3</v>
      </c>
      <c r="G34" s="44">
        <f t="shared" si="11"/>
        <v>5.8449989977804257E-3</v>
      </c>
    </row>
    <row r="35" spans="1:7" ht="15.5" x14ac:dyDescent="0.35">
      <c r="A35" s="43" t="s">
        <v>110</v>
      </c>
      <c r="B35" s="166">
        <v>9454524</v>
      </c>
      <c r="C35" s="166">
        <v>10305050</v>
      </c>
      <c r="D35" s="136">
        <v>11317178</v>
      </c>
      <c r="E35" s="44">
        <f t="shared" si="12"/>
        <v>0.10776940736072588</v>
      </c>
      <c r="F35" s="44">
        <f t="shared" si="11"/>
        <v>0.11453456086667688</v>
      </c>
      <c r="G35" s="44">
        <f t="shared" si="11"/>
        <v>0.12224937824146954</v>
      </c>
    </row>
    <row r="36" spans="1:7" ht="15.5" x14ac:dyDescent="0.35">
      <c r="A36" s="43" t="s">
        <v>111</v>
      </c>
      <c r="B36" s="166">
        <v>8871673</v>
      </c>
      <c r="C36" s="166">
        <v>9001201</v>
      </c>
      <c r="D36" s="136">
        <v>9088330</v>
      </c>
      <c r="E36" s="44">
        <f t="shared" si="12"/>
        <v>0.10112565598312015</v>
      </c>
      <c r="F36" s="44">
        <f t="shared" si="11"/>
        <v>0.10004304722516559</v>
      </c>
      <c r="G36" s="44">
        <f t="shared" si="11"/>
        <v>9.8173121581483905E-2</v>
      </c>
    </row>
    <row r="37" spans="1:7" ht="15.5" x14ac:dyDescent="0.35">
      <c r="A37" s="43" t="s">
        <v>112</v>
      </c>
      <c r="B37" s="166">
        <v>12583641</v>
      </c>
      <c r="C37" s="166">
        <v>12499372</v>
      </c>
      <c r="D37" s="136">
        <v>11548788</v>
      </c>
      <c r="E37" s="44">
        <f t="shared" si="12"/>
        <v>0.14343731456074699</v>
      </c>
      <c r="F37" s="44">
        <f t="shared" si="11"/>
        <v>0.13892315739654215</v>
      </c>
      <c r="G37" s="44">
        <f t="shared" si="11"/>
        <v>0.12475125445959626</v>
      </c>
    </row>
    <row r="38" spans="1:7" ht="15.5" x14ac:dyDescent="0.35">
      <c r="A38" s="43" t="s">
        <v>113</v>
      </c>
      <c r="B38" s="166">
        <v>6946549</v>
      </c>
      <c r="C38" s="166">
        <v>8704023</v>
      </c>
      <c r="D38" s="136">
        <v>8340277</v>
      </c>
      <c r="E38" s="44">
        <f t="shared" si="12"/>
        <v>7.9181719664812633E-2</v>
      </c>
      <c r="F38" s="44">
        <f t="shared" si="11"/>
        <v>9.6740088799031093E-2</v>
      </c>
      <c r="G38" s="44">
        <f t="shared" si="11"/>
        <v>9.0092572336639823E-2</v>
      </c>
    </row>
    <row r="39" spans="1:7" ht="15.5" x14ac:dyDescent="0.35">
      <c r="A39" s="43" t="s">
        <v>114</v>
      </c>
      <c r="B39" s="166">
        <v>7741972</v>
      </c>
      <c r="C39" s="166">
        <v>8100229</v>
      </c>
      <c r="D39" s="136">
        <v>8304737</v>
      </c>
      <c r="E39" s="44">
        <f t="shared" si="12"/>
        <v>8.8248518301221046E-2</v>
      </c>
      <c r="F39" s="44">
        <f t="shared" si="11"/>
        <v>9.0029274135935408E-2</v>
      </c>
      <c r="G39" s="44">
        <f t="shared" si="11"/>
        <v>8.9708665420737133E-2</v>
      </c>
    </row>
    <row r="40" spans="1:7" ht="15.5" x14ac:dyDescent="0.35">
      <c r="A40" s="43" t="s">
        <v>115</v>
      </c>
      <c r="B40" s="166">
        <v>12274381</v>
      </c>
      <c r="C40" s="166">
        <v>11716715</v>
      </c>
      <c r="D40" s="136">
        <v>12702313</v>
      </c>
      <c r="E40" s="44">
        <f t="shared" si="12"/>
        <v>0.13991214852167638</v>
      </c>
      <c r="F40" s="44">
        <f t="shared" si="11"/>
        <v>0.13022438584237883</v>
      </c>
      <c r="G40" s="44">
        <f t="shared" si="11"/>
        <v>0.13721175601183755</v>
      </c>
    </row>
    <row r="41" spans="1:7" ht="15.5" x14ac:dyDescent="0.35">
      <c r="A41" s="45" t="s">
        <v>116</v>
      </c>
      <c r="B41" s="46">
        <f>SUM(B31:B40)</f>
        <v>87729201</v>
      </c>
      <c r="C41" s="46">
        <f t="shared" ref="C41:D41" si="13">SUM(C31:C40)</f>
        <v>89973279</v>
      </c>
      <c r="D41" s="46">
        <f t="shared" si="13"/>
        <v>92574524</v>
      </c>
      <c r="E41" s="47"/>
      <c r="F41" s="47"/>
      <c r="G41" s="47"/>
    </row>
    <row r="42" spans="1:7" x14ac:dyDescent="0.35">
      <c r="C42" s="39"/>
      <c r="D42" s="39"/>
      <c r="E42" s="39"/>
      <c r="F42" s="40"/>
    </row>
    <row r="43" spans="1:7" ht="19.5" x14ac:dyDescent="0.45">
      <c r="A43" s="255" t="s">
        <v>117</v>
      </c>
      <c r="B43" s="256"/>
      <c r="C43" s="256"/>
      <c r="D43" s="256"/>
      <c r="E43" s="256"/>
      <c r="F43" s="256"/>
      <c r="G43" s="256"/>
    </row>
    <row r="44" spans="1:7" ht="24.5" x14ac:dyDescent="0.35">
      <c r="A44" s="124" t="s">
        <v>105</v>
      </c>
      <c r="B44" s="28">
        <v>42916</v>
      </c>
      <c r="C44" s="28">
        <v>43281</v>
      </c>
      <c r="D44" s="28">
        <v>43646</v>
      </c>
      <c r="E44" s="124"/>
      <c r="F44" s="52" t="s">
        <v>118</v>
      </c>
      <c r="G44" s="52" t="s">
        <v>119</v>
      </c>
    </row>
    <row r="45" spans="1:7" ht="15.5" x14ac:dyDescent="0.35">
      <c r="A45" s="36" t="s">
        <v>120</v>
      </c>
      <c r="B45" s="154">
        <v>6402569</v>
      </c>
      <c r="C45" s="155">
        <v>8092720</v>
      </c>
      <c r="D45" s="135">
        <f>9434485+296632</f>
        <v>9731117</v>
      </c>
      <c r="E45" s="15"/>
      <c r="F45" s="38">
        <f t="shared" ref="F45:F51" si="14">+(D45-B45)/B45</f>
        <v>0.51987694314579036</v>
      </c>
      <c r="G45" s="38">
        <f>+(D45-C45)/C45</f>
        <v>0.20245319249893731</v>
      </c>
    </row>
    <row r="46" spans="1:7" ht="15.5" x14ac:dyDescent="0.35">
      <c r="A46" s="36" t="s">
        <v>121</v>
      </c>
      <c r="B46" s="155">
        <v>0</v>
      </c>
      <c r="C46" s="155">
        <v>0</v>
      </c>
      <c r="D46" s="135">
        <v>0</v>
      </c>
      <c r="E46" s="15"/>
      <c r="F46" s="38" t="e">
        <f t="shared" si="14"/>
        <v>#DIV/0!</v>
      </c>
      <c r="G46" s="38" t="e">
        <f t="shared" ref="G46:G51" si="15">+(D46-C46)/C46</f>
        <v>#DIV/0!</v>
      </c>
    </row>
    <row r="47" spans="1:7" ht="15.5" x14ac:dyDescent="0.35">
      <c r="A47" s="36" t="s">
        <v>122</v>
      </c>
      <c r="B47" s="155">
        <v>2226526</v>
      </c>
      <c r="C47" s="155">
        <v>1831364</v>
      </c>
      <c r="D47" s="135">
        <v>2217215</v>
      </c>
      <c r="E47" s="15"/>
      <c r="F47" s="38">
        <f t="shared" si="14"/>
        <v>-4.1818510091505782E-3</v>
      </c>
      <c r="G47" s="38">
        <f t="shared" si="15"/>
        <v>0.21069050172439777</v>
      </c>
    </row>
    <row r="48" spans="1:7" ht="15.5" x14ac:dyDescent="0.35">
      <c r="A48" s="36" t="s">
        <v>123</v>
      </c>
      <c r="B48" s="154">
        <v>5192277</v>
      </c>
      <c r="C48" s="155">
        <v>6785307</v>
      </c>
      <c r="D48" s="135">
        <v>6243825</v>
      </c>
      <c r="E48" s="15"/>
      <c r="F48" s="38">
        <f t="shared" si="14"/>
        <v>0.20252155268295585</v>
      </c>
      <c r="G48" s="38">
        <f t="shared" si="15"/>
        <v>-7.9802137176696653E-2</v>
      </c>
    </row>
    <row r="49" spans="1:7" ht="15.5" x14ac:dyDescent="0.35">
      <c r="A49" s="36" t="s">
        <v>124</v>
      </c>
      <c r="B49" s="154">
        <v>7465945</v>
      </c>
      <c r="C49" s="155">
        <v>8502362</v>
      </c>
      <c r="D49" s="135">
        <v>8662944</v>
      </c>
      <c r="E49" s="15"/>
      <c r="F49" s="38">
        <f t="shared" si="14"/>
        <v>0.16032786204559504</v>
      </c>
      <c r="G49" s="38">
        <f t="shared" si="15"/>
        <v>1.8886751704996801E-2</v>
      </c>
    </row>
    <row r="50" spans="1:7" ht="15.5" x14ac:dyDescent="0.35">
      <c r="A50" s="36" t="s">
        <v>125</v>
      </c>
      <c r="B50" s="154">
        <v>77616325</v>
      </c>
      <c r="C50" s="155">
        <v>65776816</v>
      </c>
      <c r="D50" s="135">
        <v>63621407</v>
      </c>
      <c r="E50" s="15"/>
      <c r="F50" s="38">
        <f t="shared" si="14"/>
        <v>-0.18030894918047202</v>
      </c>
      <c r="G50" s="38">
        <f t="shared" si="15"/>
        <v>-3.2768521358650139E-2</v>
      </c>
    </row>
    <row r="51" spans="1:7" ht="15.5" x14ac:dyDescent="0.35">
      <c r="A51" s="36" t="s">
        <v>126</v>
      </c>
      <c r="B51" s="154">
        <v>-20389452</v>
      </c>
      <c r="C51" s="155">
        <v>-72312998</v>
      </c>
      <c r="D51" s="135">
        <v>-72017074</v>
      </c>
      <c r="E51" s="15"/>
      <c r="F51" s="38">
        <f t="shared" si="14"/>
        <v>2.5320750160426089</v>
      </c>
      <c r="G51" s="38">
        <f t="shared" si="15"/>
        <v>-4.0922656809222599E-3</v>
      </c>
    </row>
    <row r="52" spans="1:7" ht="15.75" customHeight="1" x14ac:dyDescent="0.35">
      <c r="A52" s="36" t="s">
        <v>127</v>
      </c>
      <c r="B52" s="157">
        <v>6788999</v>
      </c>
      <c r="C52" s="155">
        <v>8822103</v>
      </c>
      <c r="D52" s="135"/>
      <c r="E52" s="15"/>
      <c r="F52" s="38">
        <f t="shared" ref="F52" si="16">+(D52-B52)/B52</f>
        <v>-1</v>
      </c>
      <c r="G52" s="38">
        <f t="shared" ref="G52" si="17">+(D52-C52)/C52</f>
        <v>-1</v>
      </c>
    </row>
    <row r="53" spans="1:7" ht="8.5" customHeight="1" x14ac:dyDescent="0.35">
      <c r="A53" s="36"/>
      <c r="B53" s="156"/>
      <c r="C53" s="156"/>
      <c r="D53" s="37"/>
      <c r="E53" s="15"/>
      <c r="F53" s="38"/>
      <c r="G53" s="38"/>
    </row>
    <row r="54" spans="1:7" ht="15.5" x14ac:dyDescent="0.35">
      <c r="A54" s="36" t="s">
        <v>128</v>
      </c>
      <c r="B54" s="156">
        <v>31476</v>
      </c>
      <c r="C54" s="156">
        <v>0</v>
      </c>
      <c r="D54" s="135">
        <v>134109</v>
      </c>
      <c r="E54" s="15"/>
      <c r="F54" s="38">
        <f t="shared" ref="F54" si="18">+(D54-B54)/B54</f>
        <v>3.2606747998475027</v>
      </c>
      <c r="G54" s="38" t="e">
        <f t="shared" ref="G54" si="19">+(D54-C54)/C54</f>
        <v>#DIV/0!</v>
      </c>
    </row>
    <row r="55" spans="1:7" ht="8.15" customHeight="1" x14ac:dyDescent="0.35">
      <c r="C55" s="39"/>
      <c r="D55" s="39"/>
      <c r="E55" s="39"/>
      <c r="F55" s="40"/>
    </row>
    <row r="56" spans="1:7" ht="19.5" x14ac:dyDescent="0.45">
      <c r="A56" s="255" t="s">
        <v>129</v>
      </c>
      <c r="B56" s="256"/>
      <c r="C56" s="256"/>
      <c r="D56" s="256"/>
      <c r="E56" s="256"/>
      <c r="F56" s="256"/>
      <c r="G56" s="256"/>
    </row>
    <row r="57" spans="1:7" ht="15.5" x14ac:dyDescent="0.35">
      <c r="A57" s="42" t="s">
        <v>42</v>
      </c>
      <c r="B57" s="28">
        <v>42916</v>
      </c>
      <c r="C57" s="28">
        <v>43281</v>
      </c>
      <c r="D57" s="28">
        <v>43646</v>
      </c>
      <c r="E57" s="15"/>
      <c r="F57" s="15"/>
      <c r="G57" s="15"/>
    </row>
    <row r="58" spans="1:7" ht="15.5" x14ac:dyDescent="0.35">
      <c r="A58" s="36" t="s">
        <v>130</v>
      </c>
      <c r="B58" s="158">
        <v>-0.22159999999999999</v>
      </c>
      <c r="C58" s="160">
        <v>-0.78</v>
      </c>
      <c r="D58" s="236">
        <v>-0.8</v>
      </c>
      <c r="E58" s="15"/>
      <c r="F58" s="15"/>
      <c r="G58" s="15"/>
    </row>
    <row r="59" spans="1:7" ht="15.5" x14ac:dyDescent="0.35">
      <c r="A59" s="36" t="s">
        <v>131</v>
      </c>
      <c r="B59" s="158">
        <v>-0.2626</v>
      </c>
      <c r="C59" s="160">
        <v>-1.1000000000000001</v>
      </c>
      <c r="D59" s="236">
        <v>-1.1299999999999999</v>
      </c>
      <c r="E59" s="15"/>
      <c r="F59" s="15"/>
      <c r="G59" s="15"/>
    </row>
    <row r="60" spans="1:7" ht="15.5" x14ac:dyDescent="0.35">
      <c r="A60" s="36" t="s">
        <v>132</v>
      </c>
      <c r="B60" s="159">
        <v>-0.16300000000000001</v>
      </c>
      <c r="C60" s="160">
        <v>-3.7999999999999999E-2</v>
      </c>
      <c r="D60" s="236">
        <v>0.1</v>
      </c>
      <c r="E60" s="15"/>
      <c r="F60" s="15"/>
      <c r="G60" s="15"/>
    </row>
    <row r="61" spans="1:7" ht="15.5" x14ac:dyDescent="0.35">
      <c r="A61" s="36" t="s">
        <v>133</v>
      </c>
      <c r="B61" s="159">
        <v>1.9790000000000001</v>
      </c>
      <c r="C61" s="160">
        <v>1.84</v>
      </c>
      <c r="D61" s="236">
        <v>1.85</v>
      </c>
      <c r="E61" s="15"/>
      <c r="F61" s="15"/>
      <c r="G61" s="15"/>
    </row>
    <row r="62" spans="1:7" ht="15.5" x14ac:dyDescent="0.35">
      <c r="A62" s="36" t="s">
        <v>134</v>
      </c>
      <c r="B62" s="159">
        <v>0.85799999999999998</v>
      </c>
      <c r="C62" s="160">
        <v>0.95</v>
      </c>
      <c r="D62" s="236">
        <v>1.1200000000000001</v>
      </c>
      <c r="E62" s="15"/>
      <c r="F62" s="15"/>
      <c r="G62" s="15"/>
    </row>
    <row r="63" spans="1:7" ht="8.15" customHeight="1" x14ac:dyDescent="0.35">
      <c r="C63" s="39"/>
      <c r="D63" s="39"/>
      <c r="E63" s="39"/>
      <c r="F63" s="40"/>
    </row>
    <row r="64" spans="1:7" ht="19.5" x14ac:dyDescent="0.45">
      <c r="A64" s="255" t="s">
        <v>135</v>
      </c>
      <c r="B64" s="256"/>
      <c r="C64" s="256"/>
      <c r="D64" s="256"/>
      <c r="E64" s="256"/>
      <c r="F64" s="256"/>
      <c r="G64" s="256"/>
    </row>
    <row r="65" spans="1:7" ht="15.5" x14ac:dyDescent="0.35">
      <c r="A65" s="42" t="s">
        <v>42</v>
      </c>
      <c r="B65" s="28">
        <v>42916</v>
      </c>
      <c r="C65" s="28">
        <v>43281</v>
      </c>
      <c r="D65" s="28">
        <v>43646</v>
      </c>
      <c r="E65" s="15"/>
      <c r="F65" s="15"/>
      <c r="G65" s="15"/>
    </row>
    <row r="66" spans="1:7" ht="15.5" x14ac:dyDescent="0.35">
      <c r="A66" s="36" t="s">
        <v>136</v>
      </c>
      <c r="B66" s="161">
        <v>6.1400000000000003E-2</v>
      </c>
      <c r="C66" s="162">
        <v>4.9599999999999998E-2</v>
      </c>
      <c r="D66" s="137">
        <v>5.4300000000000001E-2</v>
      </c>
      <c r="E66" s="15"/>
      <c r="F66" s="15"/>
      <c r="G66" s="15"/>
    </row>
    <row r="67" spans="1:7" ht="25.15" customHeight="1" x14ac:dyDescent="0.35">
      <c r="A67" s="279" t="s">
        <v>137</v>
      </c>
      <c r="B67" s="279"/>
      <c r="C67" s="279"/>
      <c r="D67" s="279"/>
      <c r="E67" s="279"/>
      <c r="F67" s="279"/>
      <c r="G67" s="279"/>
    </row>
    <row r="68" spans="1:7" ht="15.5" x14ac:dyDescent="0.35">
      <c r="A68" s="36" t="s">
        <v>138</v>
      </c>
      <c r="B68" s="163">
        <v>4912751</v>
      </c>
      <c r="C68" s="163">
        <v>4816153</v>
      </c>
      <c r="D68" s="135">
        <v>5091342</v>
      </c>
      <c r="E68" s="15"/>
      <c r="F68" s="15"/>
      <c r="G68" s="15"/>
    </row>
    <row r="69" spans="1:7" ht="15.5" x14ac:dyDescent="0.35">
      <c r="A69" s="36" t="s">
        <v>139</v>
      </c>
      <c r="B69" s="163">
        <v>78968882</v>
      </c>
      <c r="C69" s="163">
        <v>67439069</v>
      </c>
      <c r="D69" s="135">
        <v>65776816</v>
      </c>
      <c r="E69" s="15"/>
      <c r="F69" s="15"/>
      <c r="G69" s="15"/>
    </row>
    <row r="70" spans="1:7" ht="15.5" x14ac:dyDescent="0.35">
      <c r="A70" s="36" t="s">
        <v>140</v>
      </c>
      <c r="B70" s="164">
        <v>0.74</v>
      </c>
      <c r="C70" s="164">
        <v>0.90249999999999997</v>
      </c>
      <c r="D70" s="238">
        <v>0.88129999999999997</v>
      </c>
      <c r="E70" s="15"/>
      <c r="F70" s="15"/>
      <c r="G70" s="15"/>
    </row>
    <row r="71" spans="1:7" ht="15.5" x14ac:dyDescent="0.35">
      <c r="A71" s="34" t="s">
        <v>141</v>
      </c>
      <c r="B71" s="48">
        <f>+B69/'Enrollment Trends'!C9</f>
        <v>13784.060394484202</v>
      </c>
      <c r="C71" s="48">
        <f>+C69/'Enrollment Trends'!D9</f>
        <v>11647.507599309154</v>
      </c>
      <c r="D71" s="48">
        <f>+D69/'Enrollment Trends'!E9</f>
        <v>11519.582486865149</v>
      </c>
      <c r="E71" s="15"/>
      <c r="F71" s="15"/>
      <c r="G71" s="15"/>
    </row>
    <row r="72" spans="1:7" ht="8.15" customHeight="1" x14ac:dyDescent="0.35"/>
    <row r="73" spans="1:7" ht="15.65" customHeight="1" x14ac:dyDescent="0.45">
      <c r="A73" s="255" t="s">
        <v>142</v>
      </c>
      <c r="B73" s="256"/>
      <c r="C73" s="256"/>
      <c r="D73" s="256"/>
      <c r="E73" s="256"/>
      <c r="F73" s="256"/>
      <c r="G73" s="256"/>
    </row>
    <row r="74" spans="1:7" ht="22.5" customHeight="1" x14ac:dyDescent="0.35">
      <c r="A74" s="42" t="s">
        <v>42</v>
      </c>
      <c r="B74" s="28">
        <v>42916</v>
      </c>
      <c r="C74" s="28">
        <v>43281</v>
      </c>
      <c r="D74" s="28">
        <v>43646</v>
      </c>
      <c r="E74" s="28"/>
      <c r="F74" s="277" t="s">
        <v>118</v>
      </c>
      <c r="G74" s="277" t="s">
        <v>119</v>
      </c>
    </row>
    <row r="75" spans="1:7" ht="15.5" x14ac:dyDescent="0.35">
      <c r="A75" s="49" t="s">
        <v>143</v>
      </c>
      <c r="B75" s="49"/>
      <c r="C75" s="37"/>
      <c r="D75" s="37"/>
      <c r="E75" s="15"/>
      <c r="F75" s="278"/>
      <c r="G75" s="278"/>
    </row>
    <row r="76" spans="1:7" ht="16.149999999999999" customHeight="1" x14ac:dyDescent="0.35">
      <c r="A76" s="36" t="s">
        <v>144</v>
      </c>
      <c r="B76" s="155">
        <v>1800890</v>
      </c>
      <c r="C76" s="155">
        <v>2730599</v>
      </c>
      <c r="D76" s="135">
        <v>1600127</v>
      </c>
      <c r="E76" s="15"/>
      <c r="F76" s="38">
        <f t="shared" ref="F76:F80" si="20">+(D76-B76)/B76</f>
        <v>-0.11147987939296682</v>
      </c>
      <c r="G76" s="38">
        <f>+(D76-C76)/C76</f>
        <v>-0.41400147000713028</v>
      </c>
    </row>
    <row r="77" spans="1:7" ht="15.5" x14ac:dyDescent="0.35">
      <c r="A77" s="36" t="s">
        <v>145</v>
      </c>
      <c r="B77" s="155">
        <v>273102</v>
      </c>
      <c r="C77" s="155">
        <v>276716</v>
      </c>
      <c r="D77" s="135">
        <v>1455477</v>
      </c>
      <c r="E77" s="15"/>
      <c r="F77" s="38">
        <f t="shared" si="20"/>
        <v>4.3294263681701342</v>
      </c>
      <c r="G77" s="38">
        <f t="shared" ref="G77:G79" si="21">+(D77-C77)/C77</f>
        <v>4.2598223449312655</v>
      </c>
    </row>
    <row r="78" spans="1:7" ht="15.5" x14ac:dyDescent="0.35">
      <c r="A78" s="36" t="s">
        <v>146</v>
      </c>
      <c r="B78" s="155">
        <v>504473</v>
      </c>
      <c r="C78" s="155">
        <v>619001</v>
      </c>
      <c r="D78" s="135">
        <v>673214</v>
      </c>
      <c r="E78" s="15"/>
      <c r="F78" s="38">
        <f t="shared" si="20"/>
        <v>0.33448965554152549</v>
      </c>
      <c r="G78" s="38">
        <f t="shared" si="21"/>
        <v>8.7581441710110328E-2</v>
      </c>
    </row>
    <row r="79" spans="1:7" ht="15.5" x14ac:dyDescent="0.35">
      <c r="A79" s="49" t="s">
        <v>147</v>
      </c>
      <c r="B79" s="50">
        <f>+SUM(B76:B78)</f>
        <v>2578465</v>
      </c>
      <c r="C79" s="50">
        <f>+SUM(C76:C78)</f>
        <v>3626316</v>
      </c>
      <c r="D79" s="173">
        <f>+SUM(D76:D78)</f>
        <v>3728818</v>
      </c>
      <c r="E79" s="15"/>
      <c r="F79" s="51">
        <f t="shared" si="20"/>
        <v>0.44613869104292669</v>
      </c>
      <c r="G79" s="51">
        <f t="shared" si="21"/>
        <v>2.8266152205158074E-2</v>
      </c>
    </row>
    <row r="80" spans="1:7" ht="16.149999999999999" customHeight="1" x14ac:dyDescent="0.35">
      <c r="A80" s="36" t="s">
        <v>148</v>
      </c>
      <c r="B80" s="155">
        <v>2123029</v>
      </c>
      <c r="C80" s="155">
        <v>2730892</v>
      </c>
      <c r="D80" s="135">
        <v>3402706</v>
      </c>
      <c r="E80" s="15"/>
      <c r="F80" s="38">
        <f t="shared" si="20"/>
        <v>0.60276001882216401</v>
      </c>
      <c r="G80" s="38">
        <f>+(D80-C80)/C80</f>
        <v>0.24600533452073534</v>
      </c>
    </row>
    <row r="82" spans="1:5" x14ac:dyDescent="0.35">
      <c r="A82" s="273" t="s">
        <v>149</v>
      </c>
      <c r="B82" s="273"/>
      <c r="C82" s="273"/>
      <c r="D82" s="273"/>
      <c r="E82" s="273"/>
    </row>
    <row r="83" spans="1:5" x14ac:dyDescent="0.35">
      <c r="A83" s="273" t="s">
        <v>150</v>
      </c>
      <c r="B83" s="273"/>
      <c r="C83" s="273"/>
      <c r="D83" s="273"/>
      <c r="E83" s="273"/>
    </row>
    <row r="84" spans="1:5" x14ac:dyDescent="0.35">
      <c r="A84" s="273"/>
      <c r="B84" s="273"/>
      <c r="C84" s="273"/>
      <c r="D84" s="273"/>
      <c r="E84" s="273"/>
    </row>
    <row r="85" spans="1:5" x14ac:dyDescent="0.35">
      <c r="A85" s="274" t="s">
        <v>151</v>
      </c>
      <c r="B85" s="274"/>
      <c r="C85" s="274"/>
      <c r="D85" s="274"/>
      <c r="E85" s="274"/>
    </row>
    <row r="86" spans="1:5" x14ac:dyDescent="0.35">
      <c r="A86" s="239"/>
    </row>
    <row r="87" spans="1:5" x14ac:dyDescent="0.35">
      <c r="A87" s="190" t="s">
        <v>152</v>
      </c>
    </row>
    <row r="88" spans="1:5" x14ac:dyDescent="0.35">
      <c r="A88" s="191" t="s">
        <v>153</v>
      </c>
    </row>
    <row r="89" spans="1:5" x14ac:dyDescent="0.35">
      <c r="A89" s="191" t="s">
        <v>154</v>
      </c>
    </row>
    <row r="90" spans="1:5" x14ac:dyDescent="0.35">
      <c r="A90" s="192" t="s">
        <v>155</v>
      </c>
    </row>
    <row r="91" spans="1:5" x14ac:dyDescent="0.35">
      <c r="A91" s="193" t="s">
        <v>156</v>
      </c>
    </row>
    <row r="92" spans="1:5" x14ac:dyDescent="0.35">
      <c r="A92" s="193"/>
    </row>
    <row r="93" spans="1:5" x14ac:dyDescent="0.35">
      <c r="A93" s="192" t="s">
        <v>157</v>
      </c>
    </row>
    <row r="94" spans="1:5" x14ac:dyDescent="0.35">
      <c r="A94" s="191" t="s">
        <v>158</v>
      </c>
    </row>
    <row r="95" spans="1:5" x14ac:dyDescent="0.35">
      <c r="A95" s="191" t="s">
        <v>159</v>
      </c>
    </row>
    <row r="96" spans="1:5" x14ac:dyDescent="0.35">
      <c r="A96" s="192" t="s">
        <v>160</v>
      </c>
    </row>
    <row r="97" spans="1:1" x14ac:dyDescent="0.35">
      <c r="A97" s="193" t="s">
        <v>161</v>
      </c>
    </row>
    <row r="98" spans="1:1" x14ac:dyDescent="0.35">
      <c r="A98" s="191"/>
    </row>
    <row r="99" spans="1:1" x14ac:dyDescent="0.35">
      <c r="A99" s="191" t="s">
        <v>162</v>
      </c>
    </row>
    <row r="100" spans="1:1" x14ac:dyDescent="0.35">
      <c r="A100" s="191" t="s">
        <v>163</v>
      </c>
    </row>
    <row r="101" spans="1:1" x14ac:dyDescent="0.35">
      <c r="A101" s="191" t="s">
        <v>164</v>
      </c>
    </row>
    <row r="102" spans="1:1" x14ac:dyDescent="0.35">
      <c r="A102" s="192" t="s">
        <v>165</v>
      </c>
    </row>
    <row r="103" spans="1:1" x14ac:dyDescent="0.35">
      <c r="A103" s="193" t="s">
        <v>166</v>
      </c>
    </row>
    <row r="104" spans="1:1" x14ac:dyDescent="0.35">
      <c r="A104" s="193"/>
    </row>
    <row r="105" spans="1:1" x14ac:dyDescent="0.35">
      <c r="A105" s="191" t="s">
        <v>167</v>
      </c>
    </row>
    <row r="106" spans="1:1" x14ac:dyDescent="0.35">
      <c r="A106" s="191" t="s">
        <v>168</v>
      </c>
    </row>
    <row r="107" spans="1:1" x14ac:dyDescent="0.35">
      <c r="A107" s="192" t="s">
        <v>169</v>
      </c>
    </row>
    <row r="108" spans="1:1" x14ac:dyDescent="0.35">
      <c r="A108" s="193" t="s">
        <v>170</v>
      </c>
    </row>
    <row r="109" spans="1:1" x14ac:dyDescent="0.35">
      <c r="A109" s="191"/>
    </row>
    <row r="110" spans="1:1" x14ac:dyDescent="0.35">
      <c r="A110" s="191" t="s">
        <v>171</v>
      </c>
    </row>
    <row r="111" spans="1:1" x14ac:dyDescent="0.35">
      <c r="A111" s="191" t="s">
        <v>168</v>
      </c>
    </row>
    <row r="112" spans="1:1" x14ac:dyDescent="0.35">
      <c r="A112" s="192" t="s">
        <v>172</v>
      </c>
    </row>
    <row r="113" spans="1:1" x14ac:dyDescent="0.35">
      <c r="A113" s="193" t="s">
        <v>173</v>
      </c>
    </row>
  </sheetData>
  <mergeCells count="16">
    <mergeCell ref="A82:E82"/>
    <mergeCell ref="A83:E83"/>
    <mergeCell ref="A84:E84"/>
    <mergeCell ref="A85:E85"/>
    <mergeCell ref="A1:G1"/>
    <mergeCell ref="B3:D3"/>
    <mergeCell ref="A29:G29"/>
    <mergeCell ref="A5:G5"/>
    <mergeCell ref="E31:G31"/>
    <mergeCell ref="F74:F75"/>
    <mergeCell ref="G74:G75"/>
    <mergeCell ref="A43:G43"/>
    <mergeCell ref="A56:G56"/>
    <mergeCell ref="A64:G64"/>
    <mergeCell ref="A67:G67"/>
    <mergeCell ref="A73:G73"/>
  </mergeCells>
  <printOptions horizontalCentered="1"/>
  <pageMargins left="0.25" right="0.25" top="0.25" bottom="0.25" header="0.15" footer="0.15"/>
  <pageSetup scale="89" fitToHeight="0" orientation="landscape" r:id="rId1"/>
  <rowBreaks count="1" manualBreakCount="1">
    <brk id="72"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0"/>
  <sheetViews>
    <sheetView showGridLines="0" zoomScaleNormal="100" workbookViewId="0">
      <selection sqref="A1:L1"/>
    </sheetView>
  </sheetViews>
  <sheetFormatPr defaultColWidth="8.81640625" defaultRowHeight="14.5" x14ac:dyDescent="0.35"/>
  <cols>
    <col min="1" max="1" width="42.81640625" style="20" bestFit="1" customWidth="1"/>
    <col min="2" max="2" width="12.81640625" style="20" customWidth="1"/>
    <col min="3" max="3" width="16.453125" style="20" customWidth="1"/>
    <col min="4" max="4" width="18.54296875" style="20" customWidth="1"/>
    <col min="5" max="5" width="16.453125" style="20" customWidth="1"/>
    <col min="6" max="6" width="16.54296875" style="20" customWidth="1"/>
    <col min="7" max="9" width="19.453125" style="20" customWidth="1"/>
    <col min="10" max="10" width="19.7265625" style="20" customWidth="1"/>
    <col min="11" max="11" width="20.453125" style="20" customWidth="1"/>
    <col min="12" max="12" width="18.453125" style="20" customWidth="1"/>
    <col min="13" max="13" width="16.7265625" style="20" customWidth="1"/>
    <col min="14" max="16384" width="8.81640625" style="20"/>
  </cols>
  <sheetData>
    <row r="1" spans="1:12" ht="20.25" customHeight="1" x14ac:dyDescent="0.35">
      <c r="A1" s="280" t="s">
        <v>40</v>
      </c>
      <c r="B1" s="280"/>
      <c r="C1" s="280"/>
      <c r="D1" s="280"/>
      <c r="E1" s="280"/>
      <c r="F1" s="280"/>
      <c r="G1" s="280"/>
      <c r="H1" s="280"/>
      <c r="I1" s="280"/>
      <c r="J1" s="280"/>
      <c r="K1" s="280"/>
      <c r="L1" s="280"/>
    </row>
    <row r="2" spans="1:12" ht="21" x14ac:dyDescent="0.5">
      <c r="A2" s="281" t="s">
        <v>174</v>
      </c>
      <c r="B2" s="281"/>
      <c r="C2" s="281"/>
      <c r="D2" s="281"/>
      <c r="E2" s="281"/>
      <c r="F2" s="281"/>
      <c r="G2" s="281"/>
      <c r="H2" s="281"/>
      <c r="I2" s="281"/>
      <c r="J2" s="281"/>
      <c r="K2" s="281"/>
      <c r="L2" s="281"/>
    </row>
    <row r="3" spans="1:12" ht="21" x14ac:dyDescent="0.5">
      <c r="A3" s="241"/>
      <c r="B3" s="241"/>
      <c r="C3" s="241"/>
      <c r="D3" s="241"/>
      <c r="E3" s="241"/>
      <c r="F3" s="241"/>
      <c r="G3" s="241"/>
      <c r="H3" s="241"/>
      <c r="I3" s="241"/>
      <c r="J3" s="241"/>
      <c r="K3" s="241"/>
    </row>
    <row r="4" spans="1:12" ht="21" x14ac:dyDescent="0.5">
      <c r="A4" s="241"/>
      <c r="B4" s="241"/>
      <c r="C4" s="241"/>
      <c r="D4" s="241"/>
      <c r="E4" s="241"/>
      <c r="F4" s="241"/>
      <c r="G4" s="241"/>
      <c r="H4" s="241"/>
      <c r="I4" s="241"/>
      <c r="J4" s="241"/>
      <c r="K4" s="241"/>
    </row>
    <row r="5" spans="1:12" ht="18.5" x14ac:dyDescent="0.45">
      <c r="A5" s="5" t="s">
        <v>1</v>
      </c>
      <c r="B5" s="252" t="str">
        <f>'Academic &amp; FinAid Data'!B3:D3</f>
        <v>Clayton State University</v>
      </c>
      <c r="C5" s="254"/>
      <c r="D5" s="254"/>
    </row>
    <row r="6" spans="1:12" ht="18.5" x14ac:dyDescent="0.45">
      <c r="A6" s="5"/>
      <c r="B6" s="5"/>
      <c r="C6" s="5"/>
      <c r="D6" s="5"/>
      <c r="E6" s="5"/>
      <c r="F6" s="5"/>
      <c r="G6" s="6"/>
      <c r="H6" s="6"/>
      <c r="I6" s="6"/>
      <c r="J6" s="6"/>
      <c r="K6" s="6"/>
    </row>
    <row r="7" spans="1:12" ht="18.75" customHeight="1" x14ac:dyDescent="0.35">
      <c r="A7" s="282" t="s">
        <v>175</v>
      </c>
      <c r="B7" s="283"/>
      <c r="C7" s="283"/>
      <c r="D7" s="283"/>
      <c r="E7" s="283"/>
      <c r="F7" s="283"/>
      <c r="G7" s="283"/>
      <c r="H7" s="283"/>
      <c r="I7" s="283"/>
      <c r="J7" s="283"/>
      <c r="K7" s="283"/>
      <c r="L7" s="284"/>
    </row>
    <row r="8" spans="1:12" ht="19.5" x14ac:dyDescent="0.45">
      <c r="A8" s="246" t="s">
        <v>176</v>
      </c>
      <c r="B8" s="247"/>
      <c r="C8" s="247"/>
      <c r="D8" s="247"/>
      <c r="E8" s="247"/>
      <c r="F8" s="247"/>
      <c r="G8" s="247"/>
      <c r="H8" s="247"/>
      <c r="I8" s="247"/>
      <c r="J8" s="247"/>
      <c r="K8" s="247"/>
      <c r="L8" s="247"/>
    </row>
    <row r="9" spans="1:12" ht="124.5" customHeight="1" x14ac:dyDescent="0.45">
      <c r="A9" s="92" t="s">
        <v>177</v>
      </c>
      <c r="B9" s="93" t="s">
        <v>178</v>
      </c>
      <c r="C9" s="93" t="s">
        <v>179</v>
      </c>
      <c r="D9" s="93" t="s">
        <v>180</v>
      </c>
      <c r="E9" s="93" t="s">
        <v>181</v>
      </c>
      <c r="F9" s="93" t="s">
        <v>182</v>
      </c>
      <c r="G9" s="93" t="s">
        <v>183</v>
      </c>
      <c r="H9" s="93" t="s">
        <v>184</v>
      </c>
      <c r="I9" s="93" t="s">
        <v>185</v>
      </c>
      <c r="J9" s="93" t="s">
        <v>186</v>
      </c>
      <c r="K9" s="93" t="s">
        <v>187</v>
      </c>
      <c r="L9" s="93" t="s">
        <v>188</v>
      </c>
    </row>
    <row r="10" spans="1:12" ht="18.5" x14ac:dyDescent="0.45">
      <c r="A10" s="94" t="s">
        <v>189</v>
      </c>
      <c r="B10" s="223">
        <v>12280</v>
      </c>
      <c r="C10" s="226">
        <v>2276599</v>
      </c>
      <c r="D10" s="227">
        <v>2341061</v>
      </c>
      <c r="E10" s="227">
        <v>56510</v>
      </c>
      <c r="F10" s="227">
        <v>-119</v>
      </c>
      <c r="G10" s="174">
        <f>+C10-SUM(D10:F10)</f>
        <v>-120853</v>
      </c>
      <c r="H10" s="175"/>
      <c r="I10" s="174">
        <f>+G10+H10</f>
        <v>-120853</v>
      </c>
      <c r="J10" s="226">
        <v>1138447</v>
      </c>
      <c r="K10" s="227">
        <v>53768</v>
      </c>
      <c r="L10" s="223" t="s">
        <v>190</v>
      </c>
    </row>
    <row r="11" spans="1:12" ht="18.5" x14ac:dyDescent="0.45">
      <c r="A11" s="94" t="s">
        <v>191</v>
      </c>
      <c r="B11" s="224">
        <v>12210</v>
      </c>
      <c r="C11" s="228">
        <v>7461205</v>
      </c>
      <c r="D11" s="230">
        <v>3245845</v>
      </c>
      <c r="E11" s="230">
        <v>1779371</v>
      </c>
      <c r="F11" s="230">
        <v>2389337</v>
      </c>
      <c r="G11" s="174">
        <f t="shared" ref="G11:G24" si="0">+C11-SUM(D11:F11)</f>
        <v>46652</v>
      </c>
      <c r="H11" s="175"/>
      <c r="I11" s="174">
        <f t="shared" ref="I11:I28" si="1">+G11+H11</f>
        <v>46652</v>
      </c>
      <c r="J11" s="228">
        <v>-10848127</v>
      </c>
      <c r="K11" s="230">
        <v>1191678</v>
      </c>
      <c r="L11" s="224" t="s">
        <v>192</v>
      </c>
    </row>
    <row r="12" spans="1:12" ht="18.5" x14ac:dyDescent="0.45">
      <c r="A12" s="94" t="s">
        <v>193</v>
      </c>
      <c r="B12" s="224">
        <v>12220</v>
      </c>
      <c r="C12" s="228">
        <v>352356</v>
      </c>
      <c r="D12" s="230">
        <v>255301</v>
      </c>
      <c r="E12" s="230">
        <v>-31177</v>
      </c>
      <c r="F12" s="229" t="s">
        <v>20</v>
      </c>
      <c r="G12" s="174">
        <f t="shared" si="0"/>
        <v>128232</v>
      </c>
      <c r="H12" s="175"/>
      <c r="I12" s="174">
        <f t="shared" si="1"/>
        <v>128232</v>
      </c>
      <c r="J12" s="231">
        <v>603145</v>
      </c>
      <c r="K12" s="232">
        <v>509594</v>
      </c>
      <c r="L12" s="217" t="s">
        <v>190</v>
      </c>
    </row>
    <row r="13" spans="1:12" ht="18.5" x14ac:dyDescent="0.45">
      <c r="A13" s="97" t="s">
        <v>194</v>
      </c>
      <c r="B13" s="217">
        <v>12230</v>
      </c>
      <c r="C13" s="231">
        <v>671105</v>
      </c>
      <c r="D13" s="232">
        <v>1115542</v>
      </c>
      <c r="E13" s="232">
        <v>10469</v>
      </c>
      <c r="F13" s="218" t="s">
        <v>20</v>
      </c>
      <c r="G13" s="174">
        <f t="shared" si="0"/>
        <v>-454906</v>
      </c>
      <c r="H13" s="175"/>
      <c r="I13" s="174">
        <f t="shared" si="1"/>
        <v>-454906</v>
      </c>
      <c r="J13" s="231">
        <v>1136778</v>
      </c>
      <c r="K13" s="232">
        <v>1132705</v>
      </c>
      <c r="L13" s="217" t="s">
        <v>190</v>
      </c>
    </row>
    <row r="14" spans="1:12" ht="18.5" x14ac:dyDescent="0.45">
      <c r="A14" s="97" t="s">
        <v>195</v>
      </c>
      <c r="B14" s="217">
        <v>12240</v>
      </c>
      <c r="C14" s="231">
        <v>662227</v>
      </c>
      <c r="D14" s="232">
        <v>641669</v>
      </c>
      <c r="E14" s="218" t="s">
        <v>196</v>
      </c>
      <c r="F14" s="218" t="s">
        <v>20</v>
      </c>
      <c r="G14" s="174">
        <f t="shared" si="0"/>
        <v>20558</v>
      </c>
      <c r="H14" s="175"/>
      <c r="I14" s="174">
        <f t="shared" si="1"/>
        <v>20558</v>
      </c>
      <c r="J14" s="231">
        <v>203621</v>
      </c>
      <c r="K14" s="232">
        <v>203621</v>
      </c>
      <c r="L14" s="217" t="s">
        <v>190</v>
      </c>
    </row>
    <row r="15" spans="1:12" ht="18.5" x14ac:dyDescent="0.45">
      <c r="A15" s="97" t="s">
        <v>197</v>
      </c>
      <c r="B15" s="217">
        <v>12250</v>
      </c>
      <c r="C15" s="231">
        <v>528790</v>
      </c>
      <c r="D15" s="232">
        <v>500082</v>
      </c>
      <c r="E15" s="232">
        <v>18182</v>
      </c>
      <c r="F15" s="218" t="s">
        <v>20</v>
      </c>
      <c r="G15" s="174">
        <f t="shared" si="0"/>
        <v>10526</v>
      </c>
      <c r="H15" s="175"/>
      <c r="I15" s="174">
        <f t="shared" si="1"/>
        <v>10526</v>
      </c>
      <c r="J15" s="231">
        <v>668713</v>
      </c>
      <c r="K15" s="232">
        <v>236466</v>
      </c>
      <c r="L15" s="217" t="s">
        <v>190</v>
      </c>
    </row>
    <row r="16" spans="1:12" ht="18.5" x14ac:dyDescent="0.45">
      <c r="A16" s="97" t="s">
        <v>198</v>
      </c>
      <c r="B16" s="217" t="s">
        <v>20</v>
      </c>
      <c r="C16" s="217" t="s">
        <v>20</v>
      </c>
      <c r="D16" s="218" t="s">
        <v>20</v>
      </c>
      <c r="E16" s="218" t="s">
        <v>20</v>
      </c>
      <c r="F16" s="218" t="s">
        <v>20</v>
      </c>
      <c r="G16" s="174"/>
      <c r="H16" s="175"/>
      <c r="I16" s="174">
        <f t="shared" si="1"/>
        <v>0</v>
      </c>
      <c r="J16" s="217" t="s">
        <v>20</v>
      </c>
      <c r="K16" s="218" t="s">
        <v>20</v>
      </c>
      <c r="L16" s="217" t="s">
        <v>20</v>
      </c>
    </row>
    <row r="17" spans="1:12" ht="18.5" x14ac:dyDescent="0.45">
      <c r="A17" s="225" t="s">
        <v>199</v>
      </c>
      <c r="B17" s="217">
        <v>12270</v>
      </c>
      <c r="C17" s="231">
        <v>339384</v>
      </c>
      <c r="D17" s="232">
        <v>500115</v>
      </c>
      <c r="E17" s="232">
        <v>230</v>
      </c>
      <c r="F17" s="218"/>
      <c r="G17" s="174">
        <f t="shared" si="0"/>
        <v>-160961</v>
      </c>
      <c r="H17" s="175"/>
      <c r="I17" s="174">
        <f t="shared" si="1"/>
        <v>-160961</v>
      </c>
      <c r="J17" s="231">
        <v>412731</v>
      </c>
      <c r="K17" s="232">
        <v>400986</v>
      </c>
      <c r="L17" s="217" t="s">
        <v>192</v>
      </c>
    </row>
    <row r="18" spans="1:12" ht="18.5" x14ac:dyDescent="0.45">
      <c r="A18" s="100"/>
      <c r="B18" s="217" t="s">
        <v>20</v>
      </c>
      <c r="C18" s="101"/>
      <c r="D18" s="101"/>
      <c r="E18" s="101"/>
      <c r="F18" s="101"/>
      <c r="G18" s="174">
        <f t="shared" ref="G18" si="2">+C18-SUM(D18:F18)</f>
        <v>0</v>
      </c>
      <c r="H18" s="175"/>
      <c r="I18" s="174">
        <f t="shared" si="1"/>
        <v>0</v>
      </c>
      <c r="J18" s="96"/>
      <c r="K18" s="96"/>
      <c r="L18" s="176"/>
    </row>
    <row r="19" spans="1:12" ht="18.5" x14ac:dyDescent="0.45">
      <c r="A19" s="100"/>
      <c r="B19" s="217" t="s">
        <v>20</v>
      </c>
      <c r="C19" s="101"/>
      <c r="D19" s="101"/>
      <c r="E19" s="101"/>
      <c r="F19" s="101"/>
      <c r="G19" s="174">
        <f t="shared" si="0"/>
        <v>0</v>
      </c>
      <c r="H19" s="175"/>
      <c r="I19" s="174">
        <f t="shared" si="1"/>
        <v>0</v>
      </c>
      <c r="J19" s="96"/>
      <c r="K19" s="96"/>
      <c r="L19" s="176"/>
    </row>
    <row r="20" spans="1:12" s="56" customFormat="1" ht="18.5" x14ac:dyDescent="0.45">
      <c r="A20" s="98" t="s">
        <v>200</v>
      </c>
      <c r="B20" s="217" t="s">
        <v>20</v>
      </c>
      <c r="C20" s="99">
        <f>SUM(C10:C19)</f>
        <v>12291666</v>
      </c>
      <c r="D20" s="99">
        <f t="shared" ref="D20:K20" si="3">SUM(D10:D19)</f>
        <v>8599615</v>
      </c>
      <c r="E20" s="99">
        <f t="shared" si="3"/>
        <v>1833585</v>
      </c>
      <c r="F20" s="99">
        <f t="shared" si="3"/>
        <v>2389218</v>
      </c>
      <c r="G20" s="177">
        <f t="shared" si="3"/>
        <v>-530752</v>
      </c>
      <c r="H20" s="99">
        <f t="shared" si="3"/>
        <v>0</v>
      </c>
      <c r="I20" s="177">
        <f t="shared" si="3"/>
        <v>-530752</v>
      </c>
      <c r="J20" s="99">
        <f t="shared" si="3"/>
        <v>-6684692</v>
      </c>
      <c r="K20" s="99">
        <f t="shared" si="3"/>
        <v>3728818</v>
      </c>
      <c r="L20" s="82"/>
    </row>
    <row r="21" spans="1:12" ht="18.5" x14ac:dyDescent="0.45">
      <c r="A21" s="100"/>
      <c r="B21" s="217" t="s">
        <v>20</v>
      </c>
      <c r="C21" s="99"/>
      <c r="D21" s="99"/>
      <c r="E21" s="99"/>
      <c r="F21" s="99"/>
      <c r="G21" s="95"/>
      <c r="H21" s="95"/>
      <c r="I21" s="95"/>
      <c r="J21" s="96"/>
      <c r="K21" s="96"/>
      <c r="L21" s="176"/>
    </row>
    <row r="22" spans="1:12" ht="18.5" x14ac:dyDescent="0.45">
      <c r="A22" s="100"/>
      <c r="B22" s="217" t="s">
        <v>20</v>
      </c>
      <c r="C22" s="99"/>
      <c r="D22" s="99"/>
      <c r="E22" s="99"/>
      <c r="F22" s="99"/>
      <c r="G22" s="95"/>
      <c r="H22" s="95"/>
      <c r="I22" s="95"/>
      <c r="J22" s="96"/>
      <c r="K22" s="96"/>
      <c r="L22" s="176"/>
    </row>
    <row r="23" spans="1:12" ht="18.5" x14ac:dyDescent="0.45">
      <c r="A23" s="98" t="s">
        <v>201</v>
      </c>
      <c r="B23" s="217" t="s">
        <v>20</v>
      </c>
      <c r="C23" s="101"/>
      <c r="D23" s="101"/>
      <c r="E23" s="101"/>
      <c r="F23" s="101"/>
      <c r="G23" s="95"/>
      <c r="H23" s="175"/>
      <c r="I23" s="95"/>
      <c r="J23" s="96"/>
      <c r="K23" s="96"/>
      <c r="L23" s="176"/>
    </row>
    <row r="24" spans="1:12" ht="18.5" x14ac:dyDescent="0.45">
      <c r="A24" s="97" t="s">
        <v>202</v>
      </c>
      <c r="B24" s="217">
        <v>13000</v>
      </c>
      <c r="C24" s="233">
        <v>905054</v>
      </c>
      <c r="D24" s="235">
        <v>857477</v>
      </c>
      <c r="E24" s="235">
        <v>453</v>
      </c>
      <c r="F24" s="234" t="s">
        <v>203</v>
      </c>
      <c r="G24" s="95">
        <f t="shared" si="0"/>
        <v>47124</v>
      </c>
      <c r="H24" s="175"/>
      <c r="I24" s="95">
        <f t="shared" si="1"/>
        <v>47124</v>
      </c>
      <c r="J24" s="233">
        <v>-3537989</v>
      </c>
      <c r="K24" s="235">
        <v>444299</v>
      </c>
      <c r="L24" s="225" t="s">
        <v>190</v>
      </c>
    </row>
    <row r="25" spans="1:12" ht="18.5" x14ac:dyDescent="0.45">
      <c r="A25" s="97" t="s">
        <v>204</v>
      </c>
      <c r="B25" s="217">
        <v>13000</v>
      </c>
      <c r="C25" s="231">
        <v>1425939</v>
      </c>
      <c r="D25" s="232">
        <v>216560</v>
      </c>
      <c r="E25" s="232">
        <v>631110</v>
      </c>
      <c r="F25" s="232">
        <v>742529</v>
      </c>
      <c r="G25" s="95">
        <f t="shared" ref="G25:G28" si="4">+C25-SUM(D25:F25)</f>
        <v>-164260</v>
      </c>
      <c r="H25" s="175"/>
      <c r="I25" s="95">
        <f t="shared" si="1"/>
        <v>-164260</v>
      </c>
      <c r="J25" s="231">
        <v>-652428</v>
      </c>
      <c r="K25" s="232">
        <v>788323</v>
      </c>
      <c r="L25" s="217" t="s">
        <v>192</v>
      </c>
    </row>
    <row r="26" spans="1:12" ht="18.5" x14ac:dyDescent="0.45">
      <c r="A26" s="97" t="s">
        <v>205</v>
      </c>
      <c r="B26" s="176"/>
      <c r="C26" s="96"/>
      <c r="D26" s="96"/>
      <c r="E26" s="96"/>
      <c r="F26" s="96"/>
      <c r="G26" s="95">
        <f t="shared" si="4"/>
        <v>0</v>
      </c>
      <c r="H26" s="175"/>
      <c r="I26" s="95">
        <f t="shared" si="1"/>
        <v>0</v>
      </c>
      <c r="J26" s="96"/>
      <c r="K26" s="96"/>
      <c r="L26" s="176"/>
    </row>
    <row r="27" spans="1:12" ht="18.5" x14ac:dyDescent="0.45">
      <c r="A27" s="100"/>
      <c r="B27" s="176"/>
      <c r="C27" s="96"/>
      <c r="D27" s="96"/>
      <c r="E27" s="96"/>
      <c r="F27" s="96"/>
      <c r="G27" s="95">
        <f t="shared" si="4"/>
        <v>0</v>
      </c>
      <c r="H27" s="175"/>
      <c r="I27" s="95">
        <f t="shared" si="1"/>
        <v>0</v>
      </c>
      <c r="J27" s="96"/>
      <c r="K27" s="96"/>
      <c r="L27" s="176"/>
    </row>
    <row r="28" spans="1:12" ht="18.5" x14ac:dyDescent="0.45">
      <c r="A28" s="100"/>
      <c r="B28" s="176"/>
      <c r="C28" s="96"/>
      <c r="D28" s="96"/>
      <c r="E28" s="96"/>
      <c r="F28" s="96"/>
      <c r="G28" s="95">
        <f t="shared" si="4"/>
        <v>0</v>
      </c>
      <c r="H28" s="175"/>
      <c r="I28" s="95">
        <f t="shared" si="1"/>
        <v>0</v>
      </c>
      <c r="J28" s="96"/>
      <c r="K28" s="96"/>
      <c r="L28" s="176"/>
    </row>
    <row r="29" spans="1:12" ht="18.5" x14ac:dyDescent="0.45">
      <c r="A29" s="98" t="s">
        <v>206</v>
      </c>
      <c r="B29" s="176"/>
      <c r="C29" s="102">
        <f>SUM(C24:C28)</f>
        <v>2330993</v>
      </c>
      <c r="D29" s="102">
        <f t="shared" ref="D29:K29" si="5">SUM(D24:D28)</f>
        <v>1074037</v>
      </c>
      <c r="E29" s="102">
        <f t="shared" si="5"/>
        <v>631563</v>
      </c>
      <c r="F29" s="102">
        <f t="shared" si="5"/>
        <v>742529</v>
      </c>
      <c r="G29" s="102">
        <f t="shared" si="5"/>
        <v>-117136</v>
      </c>
      <c r="H29" s="102">
        <f t="shared" si="5"/>
        <v>0</v>
      </c>
      <c r="I29" s="102">
        <f t="shared" si="5"/>
        <v>-117136</v>
      </c>
      <c r="J29" s="102">
        <f>SUM(J24:J28)</f>
        <v>-4190417</v>
      </c>
      <c r="K29" s="102">
        <f t="shared" si="5"/>
        <v>1232622</v>
      </c>
      <c r="L29" s="176"/>
    </row>
    <row r="30" spans="1:12" ht="18.5" x14ac:dyDescent="0.45">
      <c r="A30" s="103"/>
      <c r="B30" s="103"/>
      <c r="C30" s="103"/>
      <c r="D30" s="103"/>
      <c r="E30" s="103"/>
      <c r="F30" s="103"/>
      <c r="G30" s="103"/>
      <c r="H30" s="103"/>
      <c r="I30" s="103"/>
      <c r="J30" s="103"/>
      <c r="K30" s="103"/>
      <c r="L30" s="103"/>
    </row>
  </sheetData>
  <mergeCells count="5">
    <mergeCell ref="A1:L1"/>
    <mergeCell ref="A2:L2"/>
    <mergeCell ref="A8:L8"/>
    <mergeCell ref="A7:L7"/>
    <mergeCell ref="B5:D5"/>
  </mergeCells>
  <printOptions horizontalCentered="1"/>
  <pageMargins left="0.25" right="0.25" top="0.25" bottom="0.25" header="0.15" footer="0.15"/>
  <pageSetup scale="5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41"/>
  <sheetViews>
    <sheetView showGridLines="0" topLeftCell="A17" zoomScale="110" zoomScaleNormal="110" workbookViewId="0">
      <selection activeCell="M15" sqref="M15"/>
    </sheetView>
  </sheetViews>
  <sheetFormatPr defaultColWidth="8.81640625" defaultRowHeight="14.5" x14ac:dyDescent="0.35"/>
  <cols>
    <col min="1" max="1" width="51.54296875" style="20" customWidth="1"/>
    <col min="2" max="3" width="16" style="20" customWidth="1"/>
    <col min="4" max="4" width="17.1796875" style="20" customWidth="1"/>
    <col min="5" max="5" width="16.81640625" style="20" customWidth="1"/>
    <col min="6" max="6" width="16.26953125" style="20" customWidth="1"/>
    <col min="7" max="7" width="16" style="20" customWidth="1"/>
    <col min="8" max="16384" width="8.81640625" style="20"/>
  </cols>
  <sheetData>
    <row r="1" spans="1:7" s="3" customFormat="1" ht="23.5" x14ac:dyDescent="0.35">
      <c r="A1" s="251" t="s">
        <v>40</v>
      </c>
      <c r="B1" s="251"/>
      <c r="C1" s="251"/>
      <c r="D1" s="251"/>
      <c r="E1" s="251"/>
      <c r="F1" s="251"/>
      <c r="G1" s="251"/>
    </row>
    <row r="2" spans="1:7" s="4" customFormat="1" ht="8.15" customHeight="1" x14ac:dyDescent="0.35"/>
    <row r="3" spans="1:7" s="5" customFormat="1" ht="18.5" x14ac:dyDescent="0.45">
      <c r="A3" s="5" t="s">
        <v>1</v>
      </c>
      <c r="B3" s="252" t="str">
        <f>'Enrollment Trends'!B3:D3</f>
        <v>Clayton State University</v>
      </c>
      <c r="C3" s="254"/>
      <c r="D3" s="254"/>
    </row>
    <row r="4" spans="1:7" s="5" customFormat="1" ht="8.15" customHeight="1" x14ac:dyDescent="0.45">
      <c r="B4" s="6"/>
      <c r="C4" s="6"/>
      <c r="D4" s="6"/>
    </row>
    <row r="5" spans="1:7" ht="19.5" x14ac:dyDescent="0.45">
      <c r="A5" s="246" t="s">
        <v>207</v>
      </c>
      <c r="B5" s="247"/>
      <c r="C5" s="247"/>
      <c r="D5" s="247"/>
      <c r="E5" s="247"/>
      <c r="F5" s="247"/>
      <c r="G5" s="247"/>
    </row>
    <row r="6" spans="1:7" ht="24.5" x14ac:dyDescent="0.35">
      <c r="A6" s="42" t="s">
        <v>42</v>
      </c>
      <c r="B6" s="28" t="s">
        <v>5</v>
      </c>
      <c r="C6" s="28" t="s">
        <v>6</v>
      </c>
      <c r="D6" s="28" t="s">
        <v>7</v>
      </c>
      <c r="E6" s="28" t="s">
        <v>8</v>
      </c>
      <c r="F6" s="52" t="s">
        <v>208</v>
      </c>
      <c r="G6" s="52" t="s">
        <v>209</v>
      </c>
    </row>
    <row r="7" spans="1:7" ht="15.5" x14ac:dyDescent="0.35">
      <c r="A7" s="29" t="s">
        <v>210</v>
      </c>
      <c r="B7" s="53">
        <v>249</v>
      </c>
      <c r="C7" s="53">
        <v>242</v>
      </c>
      <c r="D7" s="53">
        <v>247</v>
      </c>
      <c r="E7" s="153">
        <v>243</v>
      </c>
      <c r="F7" s="38">
        <f>+(E7-B7)/B7</f>
        <v>-2.4096385542168676E-2</v>
      </c>
      <c r="G7" s="38">
        <f>+(E7-D7)/D7</f>
        <v>-1.6194331983805668E-2</v>
      </c>
    </row>
    <row r="8" spans="1:7" ht="15.5" x14ac:dyDescent="0.35">
      <c r="A8" s="29" t="s">
        <v>211</v>
      </c>
      <c r="B8" s="53">
        <v>398</v>
      </c>
      <c r="C8" s="53">
        <v>385</v>
      </c>
      <c r="D8" s="53">
        <v>397</v>
      </c>
      <c r="E8" s="153">
        <v>394</v>
      </c>
      <c r="F8" s="38">
        <f t="shared" ref="F8:F14" si="0">+(E8-B8)/B8</f>
        <v>-1.0050251256281407E-2</v>
      </c>
      <c r="G8" s="38">
        <f t="shared" ref="G8:G14" si="1">+(E8-D8)/D8</f>
        <v>-7.556675062972292E-3</v>
      </c>
    </row>
    <row r="9" spans="1:7" s="56" customFormat="1" ht="15.5" x14ac:dyDescent="0.35">
      <c r="A9" s="54" t="s">
        <v>212</v>
      </c>
      <c r="B9" s="55">
        <v>647</v>
      </c>
      <c r="C9" s="55">
        <v>627</v>
      </c>
      <c r="D9" s="55">
        <v>644</v>
      </c>
      <c r="E9" s="178">
        <f>+E8+E7</f>
        <v>637</v>
      </c>
      <c r="F9" s="51">
        <f t="shared" si="0"/>
        <v>-1.5455950540958269E-2</v>
      </c>
      <c r="G9" s="51">
        <f t="shared" si="1"/>
        <v>-1.0869565217391304E-2</v>
      </c>
    </row>
    <row r="10" spans="1:7" ht="15.5" x14ac:dyDescent="0.35">
      <c r="A10" s="29" t="s">
        <v>213</v>
      </c>
      <c r="B10" s="53">
        <v>155</v>
      </c>
      <c r="C10" s="53">
        <v>168</v>
      </c>
      <c r="D10" s="53">
        <v>169</v>
      </c>
      <c r="E10" s="153">
        <v>169</v>
      </c>
      <c r="F10" s="38">
        <f t="shared" si="0"/>
        <v>9.0322580645161285E-2</v>
      </c>
      <c r="G10" s="38">
        <f t="shared" si="1"/>
        <v>0</v>
      </c>
    </row>
    <row r="11" spans="1:7" ht="15.5" x14ac:dyDescent="0.35">
      <c r="A11" s="29" t="s">
        <v>214</v>
      </c>
      <c r="B11" s="53">
        <v>65</v>
      </c>
      <c r="C11" s="53">
        <v>116</v>
      </c>
      <c r="D11" s="53">
        <v>75</v>
      </c>
      <c r="E11" s="153">
        <v>105</v>
      </c>
      <c r="F11" s="38">
        <f t="shared" si="0"/>
        <v>0.61538461538461542</v>
      </c>
      <c r="G11" s="38">
        <f t="shared" si="1"/>
        <v>0.4</v>
      </c>
    </row>
    <row r="12" spans="1:7" s="56" customFormat="1" ht="15.5" x14ac:dyDescent="0.35">
      <c r="A12" s="54" t="s">
        <v>215</v>
      </c>
      <c r="B12" s="55">
        <v>220</v>
      </c>
      <c r="C12" s="55">
        <v>284</v>
      </c>
      <c r="D12" s="55">
        <v>244</v>
      </c>
      <c r="E12" s="178">
        <f>+E11+E10</f>
        <v>274</v>
      </c>
      <c r="F12" s="51">
        <f t="shared" si="0"/>
        <v>0.24545454545454545</v>
      </c>
      <c r="G12" s="51">
        <f t="shared" si="1"/>
        <v>0.12295081967213115</v>
      </c>
    </row>
    <row r="13" spans="1:7" ht="15.5" x14ac:dyDescent="0.35">
      <c r="A13" s="29" t="s">
        <v>216</v>
      </c>
      <c r="B13" s="53">
        <v>263</v>
      </c>
      <c r="C13" s="53">
        <v>338</v>
      </c>
      <c r="D13" s="53">
        <v>382</v>
      </c>
      <c r="E13" s="153">
        <v>337</v>
      </c>
      <c r="F13" s="38">
        <f t="shared" si="0"/>
        <v>0.28136882129277568</v>
      </c>
      <c r="G13" s="38">
        <f t="shared" si="1"/>
        <v>-0.11780104712041885</v>
      </c>
    </row>
    <row r="14" spans="1:7" ht="15.5" x14ac:dyDescent="0.35">
      <c r="A14" s="29" t="s">
        <v>217</v>
      </c>
      <c r="B14" s="53">
        <v>21</v>
      </c>
      <c r="C14" s="53">
        <v>16</v>
      </c>
      <c r="D14" s="53">
        <v>17</v>
      </c>
      <c r="E14" s="153">
        <v>19</v>
      </c>
      <c r="F14" s="38">
        <f t="shared" si="0"/>
        <v>-9.5238095238095233E-2</v>
      </c>
      <c r="G14" s="38">
        <f t="shared" si="1"/>
        <v>0.11764705882352941</v>
      </c>
    </row>
    <row r="16" spans="1:7" ht="37.15" customHeight="1" x14ac:dyDescent="0.45">
      <c r="A16" s="275" t="s">
        <v>218</v>
      </c>
      <c r="B16" s="247"/>
      <c r="C16" s="247"/>
      <c r="D16" s="247"/>
      <c r="E16" s="247"/>
      <c r="F16" s="247"/>
      <c r="G16" s="247"/>
    </row>
    <row r="17" spans="1:7" ht="24.5" x14ac:dyDescent="0.35">
      <c r="A17" s="9"/>
      <c r="B17" s="125" t="s">
        <v>43</v>
      </c>
      <c r="C17" s="125" t="s">
        <v>44</v>
      </c>
      <c r="D17" s="125" t="s">
        <v>45</v>
      </c>
      <c r="E17" s="125" t="s">
        <v>93</v>
      </c>
      <c r="F17" s="240" t="s">
        <v>219</v>
      </c>
      <c r="G17" s="240" t="s">
        <v>220</v>
      </c>
    </row>
    <row r="18" spans="1:7" x14ac:dyDescent="0.35">
      <c r="A18" s="127" t="s">
        <v>221</v>
      </c>
      <c r="B18" s="128"/>
      <c r="C18" s="128"/>
      <c r="D18" s="128"/>
      <c r="E18" s="128"/>
      <c r="F18" s="129"/>
      <c r="G18" s="130"/>
    </row>
    <row r="19" spans="1:7" ht="15.5" x14ac:dyDescent="0.35">
      <c r="A19" s="126" t="s">
        <v>222</v>
      </c>
      <c r="B19" s="149">
        <v>49772763</v>
      </c>
      <c r="C19" s="149">
        <v>50979058</v>
      </c>
      <c r="D19" s="149">
        <v>52716271</v>
      </c>
      <c r="E19" s="149">
        <v>54679783</v>
      </c>
      <c r="F19" s="38">
        <f>+(D19-B19)/B19</f>
        <v>5.9138931065570943E-2</v>
      </c>
      <c r="G19" s="38">
        <f t="shared" ref="G19" si="2">+(E19-D19)/D19</f>
        <v>3.724679236131858E-2</v>
      </c>
    </row>
    <row r="20" spans="1:7" ht="15.5" x14ac:dyDescent="0.35">
      <c r="A20" s="43" t="s">
        <v>223</v>
      </c>
      <c r="B20" s="148">
        <v>48692172.519999996</v>
      </c>
      <c r="C20" s="148">
        <v>49421573.730000004</v>
      </c>
      <c r="D20" s="148">
        <v>51439240.049999997</v>
      </c>
      <c r="E20" s="15"/>
      <c r="F20" s="38">
        <f>+(D20-B20)/B20</f>
        <v>5.6417025321095722E-2</v>
      </c>
      <c r="G20" s="15"/>
    </row>
    <row r="21" spans="1:7" x14ac:dyDescent="0.35">
      <c r="A21" s="127" t="s">
        <v>224</v>
      </c>
      <c r="B21" s="150"/>
      <c r="C21" s="150"/>
      <c r="D21" s="150"/>
      <c r="E21" s="150"/>
      <c r="F21" s="129"/>
      <c r="G21" s="130"/>
    </row>
    <row r="22" spans="1:7" ht="15.5" x14ac:dyDescent="0.35">
      <c r="A22" s="126" t="s">
        <v>222</v>
      </c>
      <c r="B22" s="149">
        <v>941194</v>
      </c>
      <c r="C22" s="149">
        <v>614145</v>
      </c>
      <c r="D22" s="149">
        <v>617782</v>
      </c>
      <c r="E22" s="149">
        <v>707405</v>
      </c>
      <c r="F22" s="38">
        <f>+(D22-B22)/B22</f>
        <v>-0.34361885009891691</v>
      </c>
      <c r="G22" s="38">
        <f t="shared" ref="G22" si="3">+(E22-D22)/D22</f>
        <v>0.14507220993813352</v>
      </c>
    </row>
    <row r="23" spans="1:7" ht="15.5" x14ac:dyDescent="0.35">
      <c r="A23" s="43" t="s">
        <v>223</v>
      </c>
      <c r="B23" s="148">
        <v>1067510.58</v>
      </c>
      <c r="C23" s="148">
        <v>721390.47</v>
      </c>
      <c r="D23" s="148">
        <v>1038526</v>
      </c>
      <c r="E23" s="15"/>
      <c r="F23" s="38">
        <f>+(D23-B23)/B23</f>
        <v>-2.7151562282408549E-2</v>
      </c>
      <c r="G23" s="15"/>
    </row>
    <row r="24" spans="1:7" x14ac:dyDescent="0.35">
      <c r="A24" s="127" t="s">
        <v>225</v>
      </c>
      <c r="B24" s="150"/>
      <c r="C24" s="150"/>
      <c r="D24" s="150"/>
      <c r="E24" s="150"/>
      <c r="F24" s="129"/>
      <c r="G24" s="130"/>
    </row>
    <row r="25" spans="1:7" ht="15.5" x14ac:dyDescent="0.35">
      <c r="A25" s="126" t="s">
        <v>222</v>
      </c>
      <c r="B25" s="149">
        <v>949016</v>
      </c>
      <c r="C25" s="149">
        <v>1051839</v>
      </c>
      <c r="D25" s="149">
        <v>1082697</v>
      </c>
      <c r="E25" s="149">
        <v>1158603</v>
      </c>
      <c r="F25" s="38">
        <f>+(D25-B25)/B25</f>
        <v>0.14086274625506839</v>
      </c>
      <c r="G25" s="38">
        <f t="shared" ref="G25" si="4">+(E25-D25)/D25</f>
        <v>7.0108257434905605E-2</v>
      </c>
    </row>
    <row r="26" spans="1:7" ht="15.5" x14ac:dyDescent="0.35">
      <c r="A26" s="43" t="s">
        <v>223</v>
      </c>
      <c r="B26" s="148">
        <v>888394.15</v>
      </c>
      <c r="C26" s="148">
        <v>1009514.53</v>
      </c>
      <c r="D26" s="148">
        <v>1010532</v>
      </c>
      <c r="E26" s="15"/>
      <c r="F26" s="38">
        <f>+(D26-B26)/B26</f>
        <v>0.13748160093129833</v>
      </c>
      <c r="G26" s="15"/>
    </row>
    <row r="27" spans="1:7" x14ac:dyDescent="0.35">
      <c r="A27" s="127" t="s">
        <v>226</v>
      </c>
      <c r="B27" s="150"/>
      <c r="C27" s="150"/>
      <c r="D27" s="150"/>
      <c r="E27" s="150"/>
      <c r="F27" s="129"/>
      <c r="G27" s="130"/>
    </row>
    <row r="28" spans="1:7" ht="15.5" x14ac:dyDescent="0.35">
      <c r="A28" s="126" t="s">
        <v>222</v>
      </c>
      <c r="B28" s="149">
        <v>0</v>
      </c>
      <c r="C28" s="149">
        <v>0</v>
      </c>
      <c r="D28" s="149"/>
      <c r="E28" s="149">
        <v>0</v>
      </c>
      <c r="F28" s="38" t="e">
        <f>+(D28-B28)/B28</f>
        <v>#DIV/0!</v>
      </c>
      <c r="G28" s="38" t="e">
        <f t="shared" ref="G28" si="5">+(E28-D28)/D28</f>
        <v>#DIV/0!</v>
      </c>
    </row>
    <row r="29" spans="1:7" ht="15.5" x14ac:dyDescent="0.35">
      <c r="A29" s="43" t="s">
        <v>223</v>
      </c>
      <c r="B29" s="148">
        <v>2536.25</v>
      </c>
      <c r="C29" s="148">
        <v>1457.03</v>
      </c>
      <c r="D29" s="148">
        <v>4692</v>
      </c>
      <c r="E29" s="15"/>
      <c r="F29" s="38">
        <f>+(D29-B29)/B29</f>
        <v>0.8499753573188763</v>
      </c>
      <c r="G29" s="15"/>
    </row>
    <row r="30" spans="1:7" x14ac:dyDescent="0.35">
      <c r="A30" s="127" t="s">
        <v>227</v>
      </c>
      <c r="B30" s="150"/>
      <c r="C30" s="150"/>
      <c r="D30" s="150"/>
      <c r="E30" s="150"/>
      <c r="F30" s="129"/>
      <c r="G30" s="130"/>
    </row>
    <row r="31" spans="1:7" ht="15.5" x14ac:dyDescent="0.35">
      <c r="A31" s="126" t="s">
        <v>222</v>
      </c>
      <c r="B31" s="149">
        <v>579952</v>
      </c>
      <c r="C31" s="149">
        <v>560127</v>
      </c>
      <c r="D31" s="149">
        <v>573822</v>
      </c>
      <c r="E31" s="149">
        <v>518084</v>
      </c>
      <c r="F31" s="38">
        <f>+(D31-B31)/B31</f>
        <v>-1.0569840262642426E-2</v>
      </c>
      <c r="G31" s="38">
        <f t="shared" ref="G31" si="6">+(E31-D31)/D31</f>
        <v>-9.7134651512141401E-2</v>
      </c>
    </row>
    <row r="32" spans="1:7" ht="15.5" x14ac:dyDescent="0.35">
      <c r="A32" s="43" t="s">
        <v>223</v>
      </c>
      <c r="B32" s="148">
        <v>438889.46</v>
      </c>
      <c r="C32" s="148">
        <v>413819.78</v>
      </c>
      <c r="D32" s="149">
        <v>443987</v>
      </c>
      <c r="E32" s="15"/>
      <c r="F32" s="38">
        <f>+(D32-B32)/B32</f>
        <v>1.1614632987540823E-2</v>
      </c>
      <c r="G32" s="15"/>
    </row>
    <row r="33" spans="1:7" x14ac:dyDescent="0.35">
      <c r="A33" s="127" t="s">
        <v>228</v>
      </c>
      <c r="B33" s="150"/>
      <c r="C33" s="150"/>
      <c r="D33" s="150"/>
      <c r="E33" s="150"/>
      <c r="F33" s="129"/>
      <c r="G33" s="130"/>
    </row>
    <row r="34" spans="1:7" ht="15.5" x14ac:dyDescent="0.35">
      <c r="A34" s="126" t="s">
        <v>222</v>
      </c>
      <c r="B34" s="149">
        <v>3640848</v>
      </c>
      <c r="C34" s="149">
        <v>3584380</v>
      </c>
      <c r="D34" s="149">
        <v>3965164</v>
      </c>
      <c r="E34" s="149">
        <v>3610619</v>
      </c>
      <c r="F34" s="38">
        <f>+(D34-B34)/B34</f>
        <v>8.9077050181715911E-2</v>
      </c>
      <c r="G34" s="38">
        <f t="shared" ref="G34" si="7">+(E34-D34)/D34</f>
        <v>-8.9414964929571641E-2</v>
      </c>
    </row>
    <row r="35" spans="1:7" ht="15.5" x14ac:dyDescent="0.35">
      <c r="A35" s="43" t="s">
        <v>223</v>
      </c>
      <c r="B35" s="148">
        <v>3690832</v>
      </c>
      <c r="C35" s="148">
        <v>3143259</v>
      </c>
      <c r="D35" s="148">
        <v>3752626</v>
      </c>
      <c r="E35" s="15"/>
      <c r="F35" s="38">
        <f>+(D35-B35)/B35</f>
        <v>1.6742566445722806E-2</v>
      </c>
      <c r="G35" s="15"/>
    </row>
    <row r="36" spans="1:7" x14ac:dyDescent="0.35">
      <c r="A36" s="127" t="s">
        <v>229</v>
      </c>
      <c r="B36" s="150"/>
      <c r="C36" s="150"/>
      <c r="D36" s="150"/>
      <c r="E36" s="150"/>
      <c r="F36" s="129"/>
      <c r="G36" s="130"/>
    </row>
    <row r="37" spans="1:7" ht="15.5" x14ac:dyDescent="0.35">
      <c r="A37" s="126" t="s">
        <v>222</v>
      </c>
      <c r="B37" s="149">
        <v>673924</v>
      </c>
      <c r="C37" s="149">
        <v>703953</v>
      </c>
      <c r="D37" s="149">
        <v>784944</v>
      </c>
      <c r="E37" s="149">
        <v>794200</v>
      </c>
      <c r="F37" s="38">
        <f>+(D37-B37)/B37</f>
        <v>0.16473667653919433</v>
      </c>
      <c r="G37" s="38">
        <f t="shared" ref="G37" si="8">+(E37-D37)/D37</f>
        <v>1.1791924009865671E-2</v>
      </c>
    </row>
    <row r="38" spans="1:7" ht="15.5" x14ac:dyDescent="0.35">
      <c r="A38" s="43" t="s">
        <v>223</v>
      </c>
      <c r="B38" s="148">
        <v>682831</v>
      </c>
      <c r="C38" s="148">
        <v>700030</v>
      </c>
      <c r="D38" s="148">
        <v>756928</v>
      </c>
      <c r="E38" s="15"/>
      <c r="F38" s="38">
        <f>+(D38-B38)/B38</f>
        <v>0.1085144054678244</v>
      </c>
      <c r="G38" s="15"/>
    </row>
    <row r="39" spans="1:7" x14ac:dyDescent="0.35">
      <c r="A39" s="151" t="s">
        <v>230</v>
      </c>
    </row>
    <row r="40" spans="1:7" x14ac:dyDescent="0.35">
      <c r="A40" s="152" t="s">
        <v>231</v>
      </c>
    </row>
    <row r="41" spans="1:7" x14ac:dyDescent="0.35">
      <c r="A41" s="152" t="s">
        <v>232</v>
      </c>
    </row>
  </sheetData>
  <mergeCells count="4">
    <mergeCell ref="A16:G16"/>
    <mergeCell ref="A1:G1"/>
    <mergeCell ref="B3:D3"/>
    <mergeCell ref="A5:G5"/>
  </mergeCells>
  <printOptions horizontalCentered="1"/>
  <pageMargins left="0.25" right="0.25" top="0.25" bottom="0.25" header="0.15" footer="0.15"/>
  <pageSetup scale="8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249977111117893"/>
    <pageSetUpPr fitToPage="1"/>
  </sheetPr>
  <dimension ref="A1:L34"/>
  <sheetViews>
    <sheetView view="pageBreakPreview" zoomScale="60" zoomScaleNormal="100" workbookViewId="0">
      <selection activeCell="E19" sqref="E19"/>
    </sheetView>
  </sheetViews>
  <sheetFormatPr defaultColWidth="9.1796875" defaultRowHeight="14.5" x14ac:dyDescent="0.35"/>
  <cols>
    <col min="1" max="1" width="48.81640625" style="20" customWidth="1"/>
    <col min="2" max="5" width="18.7265625" style="20" customWidth="1"/>
    <col min="6" max="7" width="22" style="20" customWidth="1"/>
    <col min="8" max="16384" width="9.1796875" style="20"/>
  </cols>
  <sheetData>
    <row r="1" spans="1:12" ht="20.25" customHeight="1" x14ac:dyDescent="0.35">
      <c r="A1" s="280" t="s">
        <v>233</v>
      </c>
      <c r="B1" s="280"/>
      <c r="C1" s="280"/>
      <c r="D1" s="280"/>
      <c r="E1" s="280"/>
      <c r="F1" s="280"/>
      <c r="G1" s="280"/>
      <c r="H1" s="57"/>
      <c r="I1" s="57"/>
      <c r="J1" s="57"/>
      <c r="K1" s="57"/>
      <c r="L1" s="57"/>
    </row>
    <row r="2" spans="1:12" ht="21" x14ac:dyDescent="0.5">
      <c r="A2" s="281" t="s">
        <v>234</v>
      </c>
      <c r="B2" s="281"/>
      <c r="C2" s="281"/>
      <c r="D2" s="281"/>
      <c r="E2" s="281"/>
      <c r="F2" s="281"/>
      <c r="G2" s="281"/>
      <c r="H2" s="58"/>
      <c r="I2" s="58"/>
      <c r="J2" s="58"/>
      <c r="K2" s="58"/>
      <c r="L2" s="58"/>
    </row>
    <row r="3" spans="1:12" ht="21" x14ac:dyDescent="0.5">
      <c r="A3" s="241"/>
      <c r="B3" s="241"/>
      <c r="C3" s="241"/>
      <c r="D3" s="241"/>
      <c r="E3" s="241"/>
      <c r="F3" s="241"/>
      <c r="G3" s="241"/>
      <c r="H3" s="241"/>
      <c r="I3" s="241"/>
      <c r="J3" s="241"/>
      <c r="K3" s="241"/>
    </row>
    <row r="4" spans="1:12" ht="18.5" x14ac:dyDescent="0.45">
      <c r="A4" s="5" t="s">
        <v>1</v>
      </c>
      <c r="B4" s="252" t="str">
        <f>'Academic &amp; FinAid Data'!B3:D3</f>
        <v>Clayton State University</v>
      </c>
      <c r="C4" s="254"/>
      <c r="D4" s="254"/>
    </row>
    <row r="7" spans="1:12" ht="19.5" x14ac:dyDescent="0.45">
      <c r="A7" s="246" t="s">
        <v>235</v>
      </c>
      <c r="B7" s="247"/>
      <c r="C7" s="247"/>
      <c r="D7" s="247"/>
      <c r="E7" s="247"/>
      <c r="F7" s="247"/>
      <c r="G7" s="247"/>
    </row>
    <row r="8" spans="1:12" ht="34" x14ac:dyDescent="0.35">
      <c r="A8" s="59" t="s">
        <v>236</v>
      </c>
      <c r="B8" s="60" t="s">
        <v>70</v>
      </c>
      <c r="C8" s="60" t="s">
        <v>43</v>
      </c>
      <c r="D8" s="60" t="s">
        <v>44</v>
      </c>
      <c r="E8" s="60" t="s">
        <v>237</v>
      </c>
      <c r="F8" s="60" t="s">
        <v>238</v>
      </c>
      <c r="G8" s="60" t="s">
        <v>239</v>
      </c>
    </row>
    <row r="9" spans="1:12" ht="18" customHeight="1" x14ac:dyDescent="0.4">
      <c r="A9" s="61" t="s">
        <v>240</v>
      </c>
      <c r="B9" s="62"/>
      <c r="C9" s="62"/>
      <c r="D9" s="62"/>
      <c r="E9" s="62"/>
      <c r="F9" s="63" t="e">
        <f t="shared" ref="F9:F14" si="0">+(E9-B9)/B9</f>
        <v>#DIV/0!</v>
      </c>
      <c r="G9" s="63" t="e">
        <f t="shared" ref="G9:G14" si="1">+(E9-D9)/D9</f>
        <v>#DIV/0!</v>
      </c>
    </row>
    <row r="10" spans="1:12" ht="18" customHeight="1" x14ac:dyDescent="0.4">
      <c r="A10" s="61" t="s">
        <v>241</v>
      </c>
      <c r="B10" s="62"/>
      <c r="C10" s="62"/>
      <c r="D10" s="62"/>
      <c r="E10" s="62"/>
      <c r="F10" s="63" t="e">
        <f t="shared" si="0"/>
        <v>#DIV/0!</v>
      </c>
      <c r="G10" s="63" t="e">
        <f t="shared" si="1"/>
        <v>#DIV/0!</v>
      </c>
    </row>
    <row r="11" spans="1:12" ht="18" customHeight="1" x14ac:dyDescent="0.4">
      <c r="A11" s="61" t="s">
        <v>242</v>
      </c>
      <c r="B11" s="62"/>
      <c r="C11" s="62"/>
      <c r="D11" s="62"/>
      <c r="E11" s="62"/>
      <c r="F11" s="63" t="e">
        <f t="shared" si="0"/>
        <v>#DIV/0!</v>
      </c>
      <c r="G11" s="63" t="e">
        <f t="shared" si="1"/>
        <v>#DIV/0!</v>
      </c>
    </row>
    <row r="12" spans="1:12" ht="18" customHeight="1" x14ac:dyDescent="0.4">
      <c r="A12" s="61" t="s">
        <v>243</v>
      </c>
      <c r="B12" s="62"/>
      <c r="C12" s="62"/>
      <c r="D12" s="62"/>
      <c r="E12" s="62"/>
      <c r="F12" s="63" t="e">
        <f t="shared" si="0"/>
        <v>#DIV/0!</v>
      </c>
      <c r="G12" s="63" t="e">
        <f t="shared" si="1"/>
        <v>#DIV/0!</v>
      </c>
    </row>
    <row r="13" spans="1:12" ht="18" customHeight="1" x14ac:dyDescent="0.4">
      <c r="A13" s="61" t="s">
        <v>244</v>
      </c>
      <c r="B13" s="62"/>
      <c r="C13" s="62"/>
      <c r="D13" s="62"/>
      <c r="E13" s="62"/>
      <c r="F13" s="63" t="e">
        <f t="shared" si="0"/>
        <v>#DIV/0!</v>
      </c>
      <c r="G13" s="63" t="e">
        <f t="shared" si="1"/>
        <v>#DIV/0!</v>
      </c>
    </row>
    <row r="14" spans="1:12" ht="17" x14ac:dyDescent="0.4">
      <c r="A14" s="64" t="s">
        <v>245</v>
      </c>
      <c r="B14" s="65">
        <f>SUM(B9:B13)</f>
        <v>0</v>
      </c>
      <c r="C14" s="65">
        <f>SUM(C9:C13)</f>
        <v>0</v>
      </c>
      <c r="D14" s="65">
        <f>SUM(D9:D13)</f>
        <v>0</v>
      </c>
      <c r="E14" s="65">
        <f>SUM(E9:E13)</f>
        <v>0</v>
      </c>
      <c r="F14" s="66" t="e">
        <f t="shared" si="0"/>
        <v>#DIV/0!</v>
      </c>
      <c r="G14" s="66" t="e">
        <f t="shared" si="1"/>
        <v>#DIV/0!</v>
      </c>
    </row>
    <row r="15" spans="1:12" ht="17" x14ac:dyDescent="0.4">
      <c r="A15" s="67"/>
      <c r="B15" s="68"/>
      <c r="C15" s="68"/>
      <c r="D15" s="68"/>
      <c r="E15" s="69"/>
      <c r="F15" s="70"/>
      <c r="G15" s="70"/>
    </row>
    <row r="16" spans="1:12" ht="15.5" x14ac:dyDescent="0.35">
      <c r="A16" s="1"/>
      <c r="B16" s="1"/>
      <c r="C16" s="1"/>
      <c r="D16" s="1"/>
      <c r="E16" s="1"/>
      <c r="F16" s="1"/>
      <c r="G16" s="1"/>
    </row>
    <row r="17" spans="1:11" ht="19.5" x14ac:dyDescent="0.45">
      <c r="A17" s="246" t="s">
        <v>246</v>
      </c>
      <c r="B17" s="247"/>
      <c r="C17" s="247"/>
      <c r="D17" s="247"/>
      <c r="E17" s="247"/>
      <c r="F17" s="247"/>
      <c r="G17" s="247"/>
    </row>
    <row r="18" spans="1:11" ht="22.5" customHeight="1" thickBot="1" x14ac:dyDescent="0.5">
      <c r="A18" s="294" t="s">
        <v>247</v>
      </c>
      <c r="B18" s="295"/>
      <c r="C18" s="295"/>
      <c r="D18" s="295"/>
      <c r="E18" s="295"/>
      <c r="F18" s="295"/>
      <c r="G18" s="296"/>
    </row>
    <row r="19" spans="1:11" ht="45.75" customHeight="1" x14ac:dyDescent="0.35">
      <c r="A19" s="59"/>
      <c r="B19" s="60" t="s">
        <v>70</v>
      </c>
      <c r="C19" s="60" t="s">
        <v>43</v>
      </c>
      <c r="D19" s="60" t="s">
        <v>44</v>
      </c>
      <c r="E19" s="60" t="s">
        <v>248</v>
      </c>
      <c r="F19" s="60" t="s">
        <v>249</v>
      </c>
      <c r="G19" s="60" t="s">
        <v>250</v>
      </c>
      <c r="K19" s="285" t="s">
        <v>251</v>
      </c>
    </row>
    <row r="20" spans="1:11" s="2" customFormat="1" ht="17" x14ac:dyDescent="0.4">
      <c r="A20" s="61" t="s">
        <v>252</v>
      </c>
      <c r="B20" s="62"/>
      <c r="C20" s="62"/>
      <c r="D20" s="62"/>
      <c r="E20" s="62"/>
      <c r="F20" s="63" t="e">
        <f t="shared" ref="F20:F25" si="2">+(E20-B20)/B20</f>
        <v>#DIV/0!</v>
      </c>
      <c r="G20" s="63" t="e">
        <f t="shared" ref="G20:G25" si="3">+(E20-D20)/D20</f>
        <v>#DIV/0!</v>
      </c>
      <c r="K20" s="286"/>
    </row>
    <row r="21" spans="1:11" s="2" customFormat="1" ht="17.5" thickBot="1" x14ac:dyDescent="0.45">
      <c r="A21" s="61" t="s">
        <v>253</v>
      </c>
      <c r="B21" s="62"/>
      <c r="C21" s="62"/>
      <c r="D21" s="62"/>
      <c r="E21" s="62"/>
      <c r="F21" s="63" t="e">
        <f t="shared" si="2"/>
        <v>#DIV/0!</v>
      </c>
      <c r="G21" s="63" t="e">
        <f t="shared" si="3"/>
        <v>#DIV/0!</v>
      </c>
      <c r="K21" s="286"/>
    </row>
    <row r="22" spans="1:11" s="2" customFormat="1" ht="17" x14ac:dyDescent="0.4">
      <c r="A22" s="61" t="s">
        <v>254</v>
      </c>
      <c r="B22" s="62"/>
      <c r="C22" s="62"/>
      <c r="D22" s="62"/>
      <c r="E22" s="62"/>
      <c r="F22" s="63" t="e">
        <f t="shared" si="2"/>
        <v>#DIV/0!</v>
      </c>
      <c r="G22" s="63" t="e">
        <f t="shared" si="3"/>
        <v>#DIV/0!</v>
      </c>
      <c r="K22" s="285" t="s">
        <v>255</v>
      </c>
    </row>
    <row r="23" spans="1:11" s="2" customFormat="1" ht="17" x14ac:dyDescent="0.4">
      <c r="A23" s="61" t="s">
        <v>256</v>
      </c>
      <c r="B23" s="62"/>
      <c r="C23" s="62"/>
      <c r="D23" s="62"/>
      <c r="E23" s="62"/>
      <c r="F23" s="63" t="e">
        <f t="shared" si="2"/>
        <v>#DIV/0!</v>
      </c>
      <c r="G23" s="63" t="e">
        <f t="shared" si="3"/>
        <v>#DIV/0!</v>
      </c>
      <c r="K23" s="286"/>
    </row>
    <row r="24" spans="1:11" s="2" customFormat="1" ht="17" x14ac:dyDescent="0.4">
      <c r="A24" s="61" t="s">
        <v>257</v>
      </c>
      <c r="B24" s="62"/>
      <c r="C24" s="62"/>
      <c r="D24" s="62"/>
      <c r="E24" s="62"/>
      <c r="F24" s="63" t="e">
        <f t="shared" si="2"/>
        <v>#DIV/0!</v>
      </c>
      <c r="G24" s="63" t="e">
        <f t="shared" si="3"/>
        <v>#DIV/0!</v>
      </c>
      <c r="K24" s="286"/>
    </row>
    <row r="25" spans="1:11" s="2" customFormat="1" ht="17" x14ac:dyDescent="0.4">
      <c r="A25" s="64" t="s">
        <v>246</v>
      </c>
      <c r="B25" s="65">
        <f>SUM(B20:B24)</f>
        <v>0</v>
      </c>
      <c r="C25" s="65">
        <f>SUM(C20:C24)</f>
        <v>0</v>
      </c>
      <c r="D25" s="65">
        <f>SUM(D20:D24)</f>
        <v>0</v>
      </c>
      <c r="E25" s="65">
        <f>SUM(E20:E24)</f>
        <v>0</v>
      </c>
      <c r="F25" s="66" t="e">
        <f t="shared" si="2"/>
        <v>#DIV/0!</v>
      </c>
      <c r="G25" s="66" t="e">
        <f t="shared" si="3"/>
        <v>#DIV/0!</v>
      </c>
      <c r="K25" s="286"/>
    </row>
    <row r="26" spans="1:11" s="2" customFormat="1" ht="17" x14ac:dyDescent="0.4">
      <c r="A26" s="71"/>
      <c r="B26" s="72"/>
      <c r="C26" s="72"/>
      <c r="D26" s="72"/>
      <c r="E26" s="72"/>
      <c r="F26" s="73"/>
      <c r="G26" s="73"/>
      <c r="K26" s="286"/>
    </row>
    <row r="27" spans="1:11" s="2" customFormat="1" ht="17.5" thickBot="1" x14ac:dyDescent="0.45">
      <c r="K27" s="287"/>
    </row>
    <row r="28" spans="1:11" s="2" customFormat="1" ht="22.5" customHeight="1" x14ac:dyDescent="0.4">
      <c r="A28" s="291" t="s">
        <v>258</v>
      </c>
      <c r="B28" s="292"/>
      <c r="C28" s="292"/>
      <c r="D28" s="292"/>
      <c r="E28" s="292"/>
      <c r="F28" s="292"/>
      <c r="G28" s="293"/>
    </row>
    <row r="29" spans="1:11" s="2" customFormat="1" ht="121.5" customHeight="1" x14ac:dyDescent="0.4">
      <c r="A29" s="288"/>
      <c r="B29" s="289"/>
      <c r="C29" s="289"/>
      <c r="D29" s="289"/>
      <c r="E29" s="289"/>
      <c r="F29" s="289"/>
      <c r="G29" s="290"/>
    </row>
    <row r="30" spans="1:11" ht="17" x14ac:dyDescent="0.4">
      <c r="A30" s="2"/>
      <c r="B30" s="2"/>
      <c r="C30" s="2"/>
      <c r="D30" s="2"/>
      <c r="E30" s="2"/>
      <c r="F30" s="2"/>
      <c r="G30" s="2"/>
    </row>
    <row r="31" spans="1:11" s="2" customFormat="1" ht="22.5" customHeight="1" x14ac:dyDescent="0.4">
      <c r="A31" s="291" t="s">
        <v>259</v>
      </c>
      <c r="B31" s="292"/>
      <c r="C31" s="292"/>
      <c r="D31" s="292"/>
      <c r="E31" s="292"/>
      <c r="F31" s="292"/>
      <c r="G31" s="293"/>
    </row>
    <row r="32" spans="1:11" s="2" customFormat="1" ht="121.5" customHeight="1" x14ac:dyDescent="0.4">
      <c r="A32" s="288"/>
      <c r="B32" s="289"/>
      <c r="C32" s="289"/>
      <c r="D32" s="289"/>
      <c r="E32" s="289"/>
      <c r="F32" s="289"/>
      <c r="G32" s="290"/>
    </row>
    <row r="33" spans="1:7" ht="17" x14ac:dyDescent="0.4">
      <c r="A33" s="2"/>
      <c r="B33" s="2"/>
      <c r="C33" s="2"/>
      <c r="D33" s="2"/>
      <c r="E33" s="2"/>
      <c r="F33" s="2"/>
      <c r="G33" s="2"/>
    </row>
    <row r="34" spans="1:7" ht="17" x14ac:dyDescent="0.4">
      <c r="A34" s="2"/>
      <c r="B34" s="2"/>
      <c r="C34" s="2"/>
      <c r="D34" s="2"/>
      <c r="E34" s="2"/>
      <c r="F34" s="2"/>
      <c r="G34" s="2"/>
    </row>
  </sheetData>
  <mergeCells count="12">
    <mergeCell ref="A31:G31"/>
    <mergeCell ref="A32:G32"/>
    <mergeCell ref="B4:D4"/>
    <mergeCell ref="A7:G7"/>
    <mergeCell ref="A1:G1"/>
    <mergeCell ref="A2:G2"/>
    <mergeCell ref="A18:G18"/>
    <mergeCell ref="K19:K21"/>
    <mergeCell ref="K22:K27"/>
    <mergeCell ref="A29:G29"/>
    <mergeCell ref="A28:G28"/>
    <mergeCell ref="A17:G17"/>
  </mergeCells>
  <printOptions horizontalCentered="1"/>
  <pageMargins left="0.25" right="0.25" top="0.25" bottom="0.25" header="0.3" footer="0.3"/>
  <pageSetup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Enrollment Trends</vt:lpstr>
      <vt:lpstr>Sheet1</vt:lpstr>
      <vt:lpstr>Sheet2</vt:lpstr>
      <vt:lpstr>Sheet3</vt:lpstr>
      <vt:lpstr>Academic &amp; FinAid Data</vt:lpstr>
      <vt:lpstr>Financial Trends</vt:lpstr>
      <vt:lpstr>Auxiliary &amp; StudentAct</vt:lpstr>
      <vt:lpstr>Employee Data</vt:lpstr>
      <vt:lpstr>Research Activity </vt:lpstr>
      <vt:lpstr>FY21 New Funds</vt:lpstr>
      <vt:lpstr>'Academic &amp; FinAid Data'!Print_Area</vt:lpstr>
      <vt:lpstr>'Employee Data'!Print_Area</vt:lpstr>
      <vt:lpstr>'Enrollment Trends'!Print_Area</vt:lpstr>
      <vt:lpstr>'Financial Trends'!Print_Area</vt:lpstr>
      <vt:lpstr>'Research Activity '!Print_Area</vt:lpstr>
      <vt:lpstr>'Academic &amp; FinAid Data'!Print_Titles</vt:lpstr>
      <vt:lpstr>'Employee Data'!Print_Titles</vt:lpstr>
      <vt:lpstr>'Enrollment Trends'!Print_Titles</vt:lpstr>
      <vt:lpstr>'Financial Trends'!Print_Titles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borsots</dc:creator>
  <cp:keywords/>
  <dc:description/>
  <cp:lastModifiedBy>Corlis Cummings</cp:lastModifiedBy>
  <cp:revision/>
  <dcterms:created xsi:type="dcterms:W3CDTF">2012-03-12T17:21:14Z</dcterms:created>
  <dcterms:modified xsi:type="dcterms:W3CDTF">2019-11-20T21:44:25Z</dcterms:modified>
  <cp:category/>
  <cp:contentStatus/>
</cp:coreProperties>
</file>